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4020" tabRatio="921" activeTab="19"/>
  </bookViews>
  <sheets>
    <sheet name="Bucci" sheetId="1" r:id="rId1"/>
    <sheet name="Balleari" sheetId="2" r:id="rId2"/>
    <sheet name="Bordilli" sheetId="3" r:id="rId3"/>
    <sheet name="Campora" sheetId="4" r:id="rId4"/>
    <sheet name="Cenci" sheetId="5" r:id="rId5"/>
    <sheet name="Fanghella" sheetId="6" r:id="rId6"/>
    <sheet name="Fassio" sheetId="7" r:id="rId7"/>
    <sheet name="Garassino" sheetId="8" r:id="rId8"/>
    <sheet name="Grosso" sheetId="9" r:id="rId9"/>
    <sheet name="Piciocchi" sheetId="10" r:id="rId10"/>
    <sheet name="Serafini" sheetId="11" r:id="rId11"/>
    <sheet name="Vinacci" sheetId="12" r:id="rId12"/>
    <sheet name="Viscogliosi" sheetId="13" r:id="rId13"/>
    <sheet name="Amorfini" sheetId="14" r:id="rId14"/>
    <sheet name="Anzalone" sheetId="15" r:id="rId15"/>
    <sheet name="Fontana" sheetId="16" r:id="rId16"/>
    <sheet name="Gambino" sheetId="17" r:id="rId17"/>
    <sheet name="Maresca" sheetId="18" r:id="rId18"/>
    <sheet name="Remuzzi" sheetId="19" r:id="rId19"/>
    <sheet name="Salemi" sheetId="20" r:id="rId20"/>
    <sheet name="riepilogo AL 31_12_2018" sheetId="21" r:id="rId21"/>
  </sheets>
  <definedNames/>
  <calcPr fullCalcOnLoad="1"/>
</workbook>
</file>

<file path=xl/sharedStrings.xml><?xml version="1.0" encoding="utf-8"?>
<sst xmlns="http://schemas.openxmlformats.org/spreadsheetml/2006/main" count="485" uniqueCount="140">
  <si>
    <t>TOTALI</t>
  </si>
  <si>
    <t xml:space="preserve">ASSESSORE </t>
  </si>
  <si>
    <t>destinazione</t>
  </si>
  <si>
    <t>data</t>
  </si>
  <si>
    <t>Spese di viaggio documentate vettore (treno, bus, aereo, pedaggio auto ecc.)</t>
  </si>
  <si>
    <t xml:space="preserve">Rimborsi per spese di soggiorno (vitto, pernotto ecc.)  </t>
  </si>
  <si>
    <t>Spese noleggio auto</t>
  </si>
  <si>
    <t xml:space="preserve">Biglietteria per spese di vettore tramite agenzia prenotazione viaggi </t>
  </si>
  <si>
    <t>Assessore</t>
  </si>
  <si>
    <t>Consigliere</t>
  </si>
  <si>
    <t xml:space="preserve">Biglietteria per spese di vettore e pernotto tramite agenzia prenotazione viaggi </t>
  </si>
  <si>
    <t xml:space="preserve"> </t>
  </si>
  <si>
    <t>Bucci</t>
  </si>
  <si>
    <t>Bordilli</t>
  </si>
  <si>
    <t>Campora</t>
  </si>
  <si>
    <t>Cenci</t>
  </si>
  <si>
    <t>Fanghella</t>
  </si>
  <si>
    <t>Fassio</t>
  </si>
  <si>
    <t>Garassino</t>
  </si>
  <si>
    <t>Piciocchi</t>
  </si>
  <si>
    <t>Serafini</t>
  </si>
  <si>
    <t>Vinacci</t>
  </si>
  <si>
    <t>Viscogliosi</t>
  </si>
  <si>
    <t>Bucci Marco</t>
  </si>
  <si>
    <t>Bordilli Paola</t>
  </si>
  <si>
    <t>Campora Matteo</t>
  </si>
  <si>
    <t>Cenci Simonetta</t>
  </si>
  <si>
    <t>Fanghella Paolo</t>
  </si>
  <si>
    <t>Fassio Francesca</t>
  </si>
  <si>
    <t>Garassino Stefano</t>
  </si>
  <si>
    <t>Piciocchi Pietro</t>
  </si>
  <si>
    <t>Serafini Elisa</t>
  </si>
  <si>
    <t>Viscogliosi Arianna</t>
  </si>
  <si>
    <t>Vinacci Giancarlo</t>
  </si>
  <si>
    <t>Maresca</t>
  </si>
  <si>
    <t>Balleari</t>
  </si>
  <si>
    <t>Balleari Stefano</t>
  </si>
  <si>
    <t xml:space="preserve">Rimborsi per indennità chilometrica </t>
  </si>
  <si>
    <t>Rimborsi per indennità chilometrica</t>
  </si>
  <si>
    <t>Roma</t>
  </si>
  <si>
    <t>Milano</t>
  </si>
  <si>
    <t>Torino</t>
  </si>
  <si>
    <t>Maresca Francesco</t>
  </si>
  <si>
    <t>Lugano</t>
  </si>
  <si>
    <t>Trento</t>
  </si>
  <si>
    <t>Siena</t>
  </si>
  <si>
    <t xml:space="preserve">Milano </t>
  </si>
  <si>
    <t>Barcellona</t>
  </si>
  <si>
    <t>Nizza</t>
  </si>
  <si>
    <t>Lerici</t>
  </si>
  <si>
    <t>Copenaghen</t>
  </si>
  <si>
    <t>Amsterdam</t>
  </si>
  <si>
    <t>Cannes</t>
  </si>
  <si>
    <t>Mosca</t>
  </si>
  <si>
    <t>Anzalone</t>
  </si>
  <si>
    <t xml:space="preserve">                                              </t>
  </si>
  <si>
    <t>Portofino</t>
  </si>
  <si>
    <t>Remuzzi</t>
  </si>
  <si>
    <t>Tabarca</t>
  </si>
  <si>
    <t>Anzalone  Stefano</t>
  </si>
  <si>
    <t>Remuzzi Luca</t>
  </si>
  <si>
    <t>Amorfini</t>
  </si>
  <si>
    <t>Lager Nazisti</t>
  </si>
  <si>
    <t>Amorfini Maurizio</t>
  </si>
  <si>
    <t xml:space="preserve">Modena  </t>
  </si>
  <si>
    <t xml:space="preserve"> RENDICONTO RIMBORSI SPESE VIAGGIO E SOGGIORNO - ANNO  2018 </t>
  </si>
  <si>
    <t xml:space="preserve">RENDICONTO RIMBORSI SPESE VIAGGIO E SOGGIORNO - ANNO  2018 </t>
  </si>
  <si>
    <t xml:space="preserve">RENDICONTO RIMBORSI SPESE VIAGGIO E SOGGIORNO - ANNO  2018    </t>
  </si>
  <si>
    <t xml:space="preserve">RENDICONTO RIMBORSI SPESE VIAGGIO E SOGGIORNO -  ANNO  2018 </t>
  </si>
  <si>
    <t>RENDICONTO RIMBORSI SPESE VIAGGIO E SOGGIORNO - ANNO 2018</t>
  </si>
  <si>
    <t>RENDICONTO RIMBORSI SPESE VIAGGIO E SOGGIORNO - ANNO  2018</t>
  </si>
  <si>
    <t>Gambino</t>
  </si>
  <si>
    <t>COMUNE DI GENOVA - DIREZIONE SEGRETERIA GENERALE E  ORGANI ISTITUZIONALI</t>
  </si>
  <si>
    <t>COMUNE DI GENOVA -  DIREZIONE SEGRETERIA GENERALE E  ORGANI ISTITUZIONALI</t>
  </si>
  <si>
    <t>Bologna</t>
  </si>
  <si>
    <t xml:space="preserve">Roma </t>
  </si>
  <si>
    <t>Reggio Emilia</t>
  </si>
  <si>
    <t>Londra</t>
  </si>
  <si>
    <t>Gambino Antonino</t>
  </si>
  <si>
    <t>Venezia</t>
  </si>
  <si>
    <t>Murcia</t>
  </si>
  <si>
    <t>Rimini</t>
  </si>
  <si>
    <t>25-27/06/2018</t>
  </si>
  <si>
    <t>Imperia</t>
  </si>
  <si>
    <t>Cina</t>
  </si>
  <si>
    <t>Nairobi</t>
  </si>
  <si>
    <t>Firenze</t>
  </si>
  <si>
    <t>Bruxelles</t>
  </si>
  <si>
    <t>Marsiglia</t>
  </si>
  <si>
    <t>Cavriana</t>
  </si>
  <si>
    <t>Fontana</t>
  </si>
  <si>
    <t>Marzabotto</t>
  </si>
  <si>
    <t>Savona</t>
  </si>
  <si>
    <t>Salemi</t>
  </si>
  <si>
    <t>Barolo</t>
  </si>
  <si>
    <t>27-28/09/18</t>
  </si>
  <si>
    <t>Fontana Lorella</t>
  </si>
  <si>
    <t>Salemi Pietro</t>
  </si>
  <si>
    <t>Edimburgo</t>
  </si>
  <si>
    <t>Grosso Barbara</t>
  </si>
  <si>
    <t>Grosso</t>
  </si>
  <si>
    <t>6-8/11/18</t>
  </si>
  <si>
    <t>Napoli</t>
  </si>
  <si>
    <t>Cambio aereo</t>
  </si>
  <si>
    <t>Latina Formia</t>
  </si>
  <si>
    <t>Parigi</t>
  </si>
  <si>
    <t>Genova-Torino</t>
  </si>
  <si>
    <t>Gaeta- Parma</t>
  </si>
  <si>
    <t>Roma-Napoli-Roma</t>
  </si>
  <si>
    <t>Trieste</t>
  </si>
  <si>
    <t>Roma - Savona</t>
  </si>
  <si>
    <t>Conegliano Veneto</t>
  </si>
  <si>
    <t>Alessandria</t>
  </si>
  <si>
    <t>Santa Margherita</t>
  </si>
  <si>
    <t>Totale</t>
  </si>
  <si>
    <t>Brindisi</t>
  </si>
  <si>
    <t>carta credito</t>
  </si>
  <si>
    <t>22-24/05/2018</t>
  </si>
  <si>
    <t>San Francisco</t>
  </si>
  <si>
    <t>3-7/06/2018</t>
  </si>
  <si>
    <t>8-9/10/2018</t>
  </si>
  <si>
    <t>SINDACO</t>
  </si>
  <si>
    <t>Carta di credito</t>
  </si>
  <si>
    <t>26-27/07/2018</t>
  </si>
  <si>
    <t>6-8/06/2018</t>
  </si>
  <si>
    <t>CONSIGLIERE</t>
  </si>
  <si>
    <t>4-5/05/2018</t>
  </si>
  <si>
    <t>4-7/05/2018</t>
  </si>
  <si>
    <t>29-30/08/2018</t>
  </si>
  <si>
    <t>23-25/10/2018</t>
  </si>
  <si>
    <t>Sindaco-Assessore- Consigliere</t>
  </si>
  <si>
    <t>ASSESSORE</t>
  </si>
  <si>
    <t>9-10/05/2018</t>
  </si>
  <si>
    <t>11-12/10/2018</t>
  </si>
  <si>
    <t>Bologna/Roma</t>
  </si>
  <si>
    <t>TOTALE</t>
  </si>
  <si>
    <t>3-10/11/2018</t>
  </si>
  <si>
    <t>Milano-Berlino</t>
  </si>
  <si>
    <t>4-5/12/2018</t>
  </si>
  <si>
    <t>25-27/11/2018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</si>
</sst>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_(* #,##0.00_);_(* \(#,##0.00\);_(* &quot;-&quot;_);_(@_)"/>
    <numFmt numFmtId="178" formatCode="_(* #,##0.000_);_(* \(#,##0.000\);_(* &quot;-&quot;_);_(@_)"/>
    <numFmt numFmtId="179" formatCode="_(* #,##0.0000_);_(* \(#,##0.0000\);_(* &quot;-&quot;_);_(@_)"/>
    <numFmt numFmtId="180" formatCode="_(* #,##0.00000_);_(* \(#,##0.00000\);_(* &quot;-&quot;_);_(@_)"/>
    <numFmt numFmtId="181" formatCode="_(* #,##0.0_);_(* \(#,##0.0\);_(* &quot;-&quot;_);_(@_)"/>
    <numFmt numFmtId="182" formatCode="_(* #,##0.000_);_(* \(#,##0.000\);_(* &quot;-&quot;??_);_(@_)"/>
    <numFmt numFmtId="183" formatCode="mmm\-yyyy"/>
    <numFmt numFmtId="184" formatCode="0.000"/>
    <numFmt numFmtId="185" formatCode="_-* #,##0.000_-;\-* #,##0.000_-;_-* &quot;-&quot;??_-;_-@_-"/>
    <numFmt numFmtId="186" formatCode="_-* #,##0.000_-;\-* #,##0.000_-;_-* &quot;-&quot;?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&quot;€&quot;\ #,##0.00"/>
    <numFmt numFmtId="191" formatCode="#,##0.00_ ;\-#,##0.00\ "/>
    <numFmt numFmtId="192" formatCode="[$-410]dddd\ d\ mmmm\ yyyy"/>
    <numFmt numFmtId="193" formatCode="[$-410]d\-mmm;@"/>
    <numFmt numFmtId="194" formatCode="dd/mm/yy;@"/>
    <numFmt numFmtId="195" formatCode="[$-410]d\ mmmm\ yyyy;@"/>
    <numFmt numFmtId="196" formatCode="0.00;[Red]0.00"/>
    <numFmt numFmtId="197" formatCode="#,##0.00;[Red]#,##0.00"/>
    <numFmt numFmtId="198" formatCode="[$-F800]dddd\,\ mmmm\ dd\,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1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Fill="1" applyBorder="1" applyAlignment="1" applyProtection="1">
      <alignment/>
      <protection locked="0"/>
    </xf>
    <xf numFmtId="0" fontId="6" fillId="33" borderId="14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4" fontId="43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Fill="1" applyBorder="1" applyAlignment="1" applyProtection="1">
      <alignment horizontal="center"/>
      <protection locked="0"/>
    </xf>
    <xf numFmtId="196" fontId="0" fillId="0" borderId="11" xfId="0" applyNumberFormat="1" applyFill="1" applyBorder="1" applyAlignment="1">
      <alignment/>
    </xf>
    <xf numFmtId="196" fontId="0" fillId="0" borderId="11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/>
    </xf>
    <xf numFmtId="196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94" fontId="0" fillId="0" borderId="11" xfId="0" applyNumberFormat="1" applyFont="1" applyFill="1" applyBorder="1" applyAlignment="1" applyProtection="1">
      <alignment horizontal="center"/>
      <protection locked="0"/>
    </xf>
    <xf numFmtId="194" fontId="0" fillId="0" borderId="11" xfId="0" applyNumberFormat="1" applyFill="1" applyBorder="1" applyAlignment="1" applyProtection="1">
      <alignment horizontal="center"/>
      <protection locked="0"/>
    </xf>
    <xf numFmtId="194" fontId="0" fillId="0" borderId="10" xfId="0" applyNumberFormat="1" applyFont="1" applyFill="1" applyBorder="1" applyAlignment="1" applyProtection="1">
      <alignment horizontal="center"/>
      <protection locked="0"/>
    </xf>
    <xf numFmtId="194" fontId="0" fillId="0" borderId="10" xfId="0" applyNumberFormat="1" applyFill="1" applyBorder="1" applyAlignment="1" applyProtection="1">
      <alignment horizontal="center"/>
      <protection locked="0"/>
    </xf>
    <xf numFmtId="14" fontId="0" fillId="0" borderId="0" xfId="0" applyNumberFormat="1" applyFont="1" applyFill="1" applyAlignment="1">
      <alignment horizontal="center"/>
    </xf>
    <xf numFmtId="4" fontId="0" fillId="0" borderId="11" xfId="0" applyNumberFormat="1" applyBorder="1" applyAlignment="1">
      <alignment/>
    </xf>
    <xf numFmtId="0" fontId="7" fillId="0" borderId="0" xfId="0" applyFont="1" applyAlignment="1">
      <alignment/>
    </xf>
    <xf numFmtId="14" fontId="0" fillId="0" borderId="17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Fill="1" applyBorder="1" applyAlignment="1" applyProtection="1">
      <alignment/>
      <protection locked="0"/>
    </xf>
    <xf numFmtId="14" fontId="0" fillId="0" borderId="23" xfId="0" applyNumberFormat="1" applyFont="1" applyFill="1" applyBorder="1" applyAlignment="1" applyProtection="1">
      <alignment/>
      <protection locked="0"/>
    </xf>
    <xf numFmtId="19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196" fontId="0" fillId="0" borderId="23" xfId="0" applyNumberFormat="1" applyFill="1" applyBorder="1" applyAlignment="1">
      <alignment/>
    </xf>
    <xf numFmtId="14" fontId="0" fillId="0" borderId="25" xfId="0" applyNumberFormat="1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1" fillId="0" borderId="26" xfId="0" applyNumberFormat="1" applyFont="1" applyFill="1" applyBorder="1" applyAlignment="1" applyProtection="1">
      <alignment horizontal="right"/>
      <protection locked="0"/>
    </xf>
    <xf numFmtId="0" fontId="1" fillId="0" borderId="27" xfId="0" applyNumberFormat="1" applyFont="1" applyFill="1" applyBorder="1" applyAlignment="1" applyProtection="1">
      <alignment horizontal="right"/>
      <protection locked="0"/>
    </xf>
    <xf numFmtId="194" fontId="0" fillId="0" borderId="27" xfId="0" applyNumberFormat="1" applyFont="1" applyFill="1" applyBorder="1" applyAlignment="1" applyProtection="1">
      <alignment/>
      <protection locked="0"/>
    </xf>
    <xf numFmtId="4" fontId="1" fillId="0" borderId="27" xfId="0" applyNumberFormat="1" applyFont="1" applyFill="1" applyBorder="1" applyAlignment="1" applyProtection="1">
      <alignment horizontal="center" vertical="center"/>
      <protection locked="0"/>
    </xf>
    <xf numFmtId="4" fontId="1" fillId="0" borderId="28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14" fontId="0" fillId="0" borderId="24" xfId="0" applyNumberForma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4" fontId="1" fillId="0" borderId="29" xfId="0" applyNumberFormat="1" applyFont="1" applyFill="1" applyBorder="1" applyAlignment="1" applyProtection="1">
      <alignment horizontal="right"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/>
      <protection locked="0"/>
    </xf>
    <xf numFmtId="1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>
      <alignment horizontal="center"/>
    </xf>
    <xf numFmtId="0" fontId="43" fillId="0" borderId="25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>
      <alignment/>
    </xf>
    <xf numFmtId="196" fontId="0" fillId="0" borderId="23" xfId="0" applyNumberFormat="1" applyFill="1" applyBorder="1" applyAlignment="1">
      <alignment horizontal="center" vertic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3" xfId="0" applyBorder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 locked="0"/>
    </xf>
    <xf numFmtId="14" fontId="0" fillId="0" borderId="17" xfId="0" applyNumberForma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14" fontId="0" fillId="0" borderId="23" xfId="0" applyNumberForma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 horizontal="right"/>
      <protection locked="0"/>
    </xf>
    <xf numFmtId="0" fontId="1" fillId="33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 horizontal="right"/>
      <protection locked="0"/>
    </xf>
    <xf numFmtId="4" fontId="0" fillId="0" borderId="27" xfId="0" applyNumberFormat="1" applyFont="1" applyFill="1" applyBorder="1" applyAlignment="1" applyProtection="1">
      <alignment horizontal="center" vertical="center"/>
      <protection locked="0"/>
    </xf>
    <xf numFmtId="14" fontId="1" fillId="0" borderId="30" xfId="0" applyNumberFormat="1" applyFont="1" applyFill="1" applyBorder="1" applyAlignment="1" applyProtection="1">
      <alignment/>
      <protection locked="0"/>
    </xf>
    <xf numFmtId="14" fontId="0" fillId="0" borderId="3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96" fontId="0" fillId="0" borderId="23" xfId="0" applyNumberFormat="1" applyFill="1" applyBorder="1" applyAlignment="1">
      <alignment horizontal="center"/>
    </xf>
    <xf numFmtId="14" fontId="0" fillId="34" borderId="10" xfId="0" applyNumberForma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>
      <alignment horizontal="center"/>
    </xf>
    <xf numFmtId="0" fontId="1" fillId="0" borderId="27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Border="1" applyAlignment="1">
      <alignment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Alignment="1">
      <alignment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1" fillId="0" borderId="35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>
      <alignment/>
    </xf>
    <xf numFmtId="0" fontId="1" fillId="0" borderId="0" xfId="0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A24" sqref="A24"/>
    </sheetView>
  </sheetViews>
  <sheetFormatPr defaultColWidth="9.140625" defaultRowHeight="12.75"/>
  <cols>
    <col min="3" max="3" width="13.8515625" style="0" customWidth="1"/>
    <col min="4" max="4" width="16.28125" style="0" customWidth="1"/>
    <col min="5" max="5" width="15.7109375" style="0" customWidth="1"/>
    <col min="6" max="6" width="14.28125" style="0" customWidth="1"/>
    <col min="7" max="7" width="13.28125" style="0" customWidth="1"/>
    <col min="9" max="9" width="12.7109375" style="0" customWidth="1"/>
  </cols>
  <sheetData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1" ht="12.75" customHeight="1">
      <c r="B3" s="129" t="s">
        <v>66</v>
      </c>
      <c r="C3" s="130"/>
      <c r="D3" s="130"/>
      <c r="E3" s="130"/>
      <c r="F3" s="130"/>
      <c r="G3" s="130"/>
      <c r="H3" s="130"/>
      <c r="I3" s="130"/>
      <c r="J3" s="130"/>
      <c r="K3" s="130"/>
    </row>
    <row r="4" ht="13.5" thickBot="1">
      <c r="D4" s="41" t="s">
        <v>121</v>
      </c>
    </row>
    <row r="5" spans="2:10" ht="94.5" customHeight="1" thickBot="1">
      <c r="B5" s="63" t="s">
        <v>121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1:10" ht="13.5" thickBot="1">
      <c r="A6" s="33"/>
      <c r="B6" s="70" t="s">
        <v>12</v>
      </c>
      <c r="C6" s="71" t="s">
        <v>39</v>
      </c>
      <c r="D6" s="72">
        <v>43118</v>
      </c>
      <c r="E6" s="73">
        <v>10</v>
      </c>
      <c r="F6" s="74">
        <v>524.46</v>
      </c>
      <c r="G6" s="74"/>
      <c r="H6" s="74">
        <v>243.1</v>
      </c>
      <c r="I6" s="75">
        <v>120</v>
      </c>
      <c r="J6" s="96">
        <f>E6+F6+G6+H6+I6</f>
        <v>897.5600000000001</v>
      </c>
    </row>
    <row r="7" spans="2:10" ht="13.5" thickBot="1">
      <c r="B7" s="76"/>
      <c r="C7" s="6" t="s">
        <v>43</v>
      </c>
      <c r="D7" s="55">
        <v>43172</v>
      </c>
      <c r="E7" s="5"/>
      <c r="F7" s="77">
        <v>164.59</v>
      </c>
      <c r="G7" s="18"/>
      <c r="H7" s="16">
        <v>177.1</v>
      </c>
      <c r="I7" s="16"/>
      <c r="J7" s="96">
        <f aca="true" t="shared" si="0" ref="J7:J23">E7+F7+G7+H7+I7</f>
        <v>341.69</v>
      </c>
    </row>
    <row r="8" spans="2:11" ht="13.5" thickBot="1">
      <c r="B8" s="78"/>
      <c r="C8" s="10" t="s">
        <v>75</v>
      </c>
      <c r="D8" s="54">
        <v>43178</v>
      </c>
      <c r="E8" s="5"/>
      <c r="F8" s="16">
        <v>146.37</v>
      </c>
      <c r="G8" s="18"/>
      <c r="H8" s="16">
        <v>105.6</v>
      </c>
      <c r="I8" s="16"/>
      <c r="J8" s="96">
        <f t="shared" si="0"/>
        <v>251.97</v>
      </c>
      <c r="K8" s="41"/>
    </row>
    <row r="9" spans="2:10" ht="13.5" thickBot="1">
      <c r="B9" s="78"/>
      <c r="C9" s="3" t="s">
        <v>53</v>
      </c>
      <c r="D9" s="57" t="s">
        <v>117</v>
      </c>
      <c r="E9" s="9"/>
      <c r="F9" s="17"/>
      <c r="G9" s="18"/>
      <c r="H9" s="16"/>
      <c r="I9" s="16">
        <v>862.03</v>
      </c>
      <c r="J9" s="96">
        <f t="shared" si="0"/>
        <v>862.03</v>
      </c>
    </row>
    <row r="10" spans="2:10" ht="13.5" thickBot="1">
      <c r="B10" s="78"/>
      <c r="C10" s="10" t="s">
        <v>77</v>
      </c>
      <c r="D10" s="54" t="s">
        <v>82</v>
      </c>
      <c r="E10" s="5"/>
      <c r="F10" s="16"/>
      <c r="G10" s="18"/>
      <c r="H10" s="16"/>
      <c r="I10" s="16">
        <f>30+423.77+515.14</f>
        <v>968.91</v>
      </c>
      <c r="J10" s="96">
        <f t="shared" si="0"/>
        <v>968.91</v>
      </c>
    </row>
    <row r="11" spans="2:10" ht="13.5" thickBot="1">
      <c r="B11" s="79"/>
      <c r="C11" s="6" t="s">
        <v>118</v>
      </c>
      <c r="D11" s="55" t="s">
        <v>119</v>
      </c>
      <c r="E11" s="5"/>
      <c r="F11" s="77"/>
      <c r="G11" s="18"/>
      <c r="H11" s="16"/>
      <c r="I11" s="16">
        <f>2733.07+1000</f>
        <v>3733.07</v>
      </c>
      <c r="J11" s="96">
        <f t="shared" si="0"/>
        <v>3733.07</v>
      </c>
    </row>
    <row r="12" spans="2:10" ht="13.5" thickBot="1">
      <c r="B12" s="79"/>
      <c r="C12" s="3" t="s">
        <v>75</v>
      </c>
      <c r="D12" s="56">
        <v>43313</v>
      </c>
      <c r="E12" s="9"/>
      <c r="F12" s="16"/>
      <c r="G12" s="18"/>
      <c r="H12" s="16">
        <v>52.8</v>
      </c>
      <c r="I12" s="16">
        <v>486.38</v>
      </c>
      <c r="J12" s="96">
        <f t="shared" si="0"/>
        <v>539.18</v>
      </c>
    </row>
    <row r="13" spans="2:10" ht="13.5" thickBot="1">
      <c r="B13" s="79"/>
      <c r="C13" s="27" t="s">
        <v>81</v>
      </c>
      <c r="D13" s="54">
        <v>43336</v>
      </c>
      <c r="E13" s="5"/>
      <c r="F13" s="16">
        <v>91.93</v>
      </c>
      <c r="G13" s="16"/>
      <c r="H13" s="16"/>
      <c r="I13" s="49"/>
      <c r="J13" s="96">
        <f t="shared" si="0"/>
        <v>91.93</v>
      </c>
    </row>
    <row r="14" spans="2:10" ht="13.5" thickBot="1">
      <c r="B14" s="79"/>
      <c r="C14" s="3" t="s">
        <v>39</v>
      </c>
      <c r="D14" s="13">
        <v>43361</v>
      </c>
      <c r="E14" s="9"/>
      <c r="F14" s="17"/>
      <c r="G14" s="18"/>
      <c r="H14" s="16"/>
      <c r="I14" s="16">
        <v>462.87</v>
      </c>
      <c r="J14" s="96">
        <f t="shared" si="0"/>
        <v>462.87</v>
      </c>
    </row>
    <row r="15" spans="2:10" ht="13.5" thickBot="1">
      <c r="B15" s="79"/>
      <c r="C15" s="3" t="s">
        <v>102</v>
      </c>
      <c r="D15" s="57" t="s">
        <v>95</v>
      </c>
      <c r="E15" s="9"/>
      <c r="F15" s="16"/>
      <c r="G15" s="18"/>
      <c r="H15" s="16">
        <v>287.1</v>
      </c>
      <c r="I15" s="16">
        <v>526.65</v>
      </c>
      <c r="J15" s="96">
        <f t="shared" si="0"/>
        <v>813.75</v>
      </c>
    </row>
    <row r="16" spans="2:10" ht="13.5" thickBot="1">
      <c r="B16" s="79"/>
      <c r="C16" s="3" t="s">
        <v>39</v>
      </c>
      <c r="D16" s="57" t="s">
        <v>120</v>
      </c>
      <c r="E16" s="9"/>
      <c r="F16" s="16"/>
      <c r="G16" s="18"/>
      <c r="H16" s="16"/>
      <c r="I16" s="16">
        <f>168.87+216</f>
        <v>384.87</v>
      </c>
      <c r="J16" s="96">
        <f t="shared" si="0"/>
        <v>384.87</v>
      </c>
    </row>
    <row r="17" spans="2:10" ht="13.5" thickBot="1">
      <c r="B17" s="79"/>
      <c r="C17" s="3" t="s">
        <v>39</v>
      </c>
      <c r="D17" s="57">
        <v>43404</v>
      </c>
      <c r="E17" s="9"/>
      <c r="F17" s="16"/>
      <c r="G17" s="18"/>
      <c r="H17" s="16"/>
      <c r="I17" s="16">
        <v>548.87</v>
      </c>
      <c r="J17" s="96">
        <f t="shared" si="0"/>
        <v>548.87</v>
      </c>
    </row>
    <row r="18" spans="2:10" ht="13.5" thickBot="1">
      <c r="B18" s="79"/>
      <c r="C18" s="3" t="s">
        <v>39</v>
      </c>
      <c r="D18" s="57">
        <v>43412</v>
      </c>
      <c r="E18" s="9"/>
      <c r="F18" s="16"/>
      <c r="G18" s="18"/>
      <c r="H18" s="16">
        <v>196.9</v>
      </c>
      <c r="I18" s="16">
        <v>710.87</v>
      </c>
      <c r="J18" s="96">
        <f t="shared" si="0"/>
        <v>907.77</v>
      </c>
    </row>
    <row r="19" spans="2:10" ht="13.5" thickBot="1">
      <c r="B19" s="79"/>
      <c r="C19" s="3" t="s">
        <v>39</v>
      </c>
      <c r="D19" s="57">
        <v>43446</v>
      </c>
      <c r="E19" s="9"/>
      <c r="F19" s="17"/>
      <c r="G19" s="18"/>
      <c r="H19" s="124">
        <v>151.8</v>
      </c>
      <c r="I19" s="16"/>
      <c r="J19" s="96">
        <f t="shared" si="0"/>
        <v>151.8</v>
      </c>
    </row>
    <row r="20" spans="2:10" ht="13.5" thickBot="1">
      <c r="B20" s="79"/>
      <c r="C20" s="3" t="s">
        <v>39</v>
      </c>
      <c r="D20" s="57">
        <v>43425</v>
      </c>
      <c r="E20" s="9"/>
      <c r="F20" s="16"/>
      <c r="G20" s="18"/>
      <c r="H20" s="16"/>
      <c r="I20" s="16">
        <v>267.87</v>
      </c>
      <c r="J20" s="96">
        <f t="shared" si="0"/>
        <v>267.87</v>
      </c>
    </row>
    <row r="21" spans="2:10" ht="13.5" thickBot="1">
      <c r="B21" s="79"/>
      <c r="C21" s="3" t="s">
        <v>103</v>
      </c>
      <c r="D21" s="57"/>
      <c r="E21" s="9"/>
      <c r="F21" s="16"/>
      <c r="G21" s="18"/>
      <c r="H21" s="16"/>
      <c r="I21" s="16">
        <v>342</v>
      </c>
      <c r="J21" s="96">
        <f t="shared" si="0"/>
        <v>342</v>
      </c>
    </row>
    <row r="22" spans="2:10" ht="13.5" thickBot="1">
      <c r="B22" s="79"/>
      <c r="C22" s="3" t="s">
        <v>103</v>
      </c>
      <c r="D22" s="57"/>
      <c r="E22" s="9"/>
      <c r="F22" s="16"/>
      <c r="G22" s="18"/>
      <c r="H22" s="16"/>
      <c r="I22" s="16">
        <v>60</v>
      </c>
      <c r="J22" s="96">
        <f t="shared" si="0"/>
        <v>60</v>
      </c>
    </row>
    <row r="23" spans="2:10" ht="12.75">
      <c r="B23" s="79"/>
      <c r="C23" s="3" t="s">
        <v>116</v>
      </c>
      <c r="D23" s="57"/>
      <c r="E23" s="9"/>
      <c r="F23" s="16"/>
      <c r="G23" s="18"/>
      <c r="H23" s="16"/>
      <c r="I23" s="16">
        <v>203.43</v>
      </c>
      <c r="J23" s="96">
        <f t="shared" si="0"/>
        <v>203.43</v>
      </c>
    </row>
    <row r="24" spans="2:14" ht="13.5" thickBot="1">
      <c r="B24" s="80"/>
      <c r="C24" s="81" t="s">
        <v>0</v>
      </c>
      <c r="D24" s="82"/>
      <c r="E24" s="83">
        <f aca="true" t="shared" si="1" ref="E24:J24">SUM(E6:E23)</f>
        <v>10</v>
      </c>
      <c r="F24" s="83">
        <f t="shared" si="1"/>
        <v>927.3500000000001</v>
      </c>
      <c r="G24" s="83">
        <f t="shared" si="1"/>
        <v>0</v>
      </c>
      <c r="H24" s="83">
        <f t="shared" si="1"/>
        <v>1214.3999999999999</v>
      </c>
      <c r="I24" s="83">
        <f t="shared" si="1"/>
        <v>9677.820000000002</v>
      </c>
      <c r="J24" s="84">
        <f t="shared" si="1"/>
        <v>11829.570000000002</v>
      </c>
      <c r="N24" s="37"/>
    </row>
    <row r="25" ht="18">
      <c r="H25" s="60"/>
    </row>
    <row r="26" s="128" customFormat="1" ht="12.75"/>
    <row r="28" ht="12.75">
      <c r="F28" s="37"/>
    </row>
  </sheetData>
  <sheetProtection/>
  <mergeCells count="3">
    <mergeCell ref="A26:IV26"/>
    <mergeCell ref="B3:K3"/>
    <mergeCell ref="C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13.421875" style="0" customWidth="1"/>
    <col min="3" max="3" width="19.00390625" style="0" customWidth="1"/>
    <col min="4" max="4" width="19.421875" style="0" customWidth="1"/>
    <col min="5" max="5" width="13.57421875" style="0" customWidth="1"/>
    <col min="7" max="7" width="11.421875" style="0" customWidth="1"/>
  </cols>
  <sheetData>
    <row r="2" spans="2:9" ht="12.75" customHeight="1">
      <c r="B2" s="131" t="s">
        <v>73</v>
      </c>
      <c r="C2" s="131"/>
      <c r="D2" s="131"/>
      <c r="E2" s="131"/>
      <c r="F2" s="131"/>
      <c r="G2" s="131"/>
      <c r="H2" s="131"/>
      <c r="I2" s="131"/>
    </row>
    <row r="3" spans="2:10" ht="12.75" customHeight="1">
      <c r="B3" s="129" t="s">
        <v>66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2"/>
      <c r="H4" s="132"/>
      <c r="I4" s="132"/>
    </row>
    <row r="5" spans="2:10" ht="111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3.5" thickBot="1">
      <c r="B6" s="105" t="s">
        <v>19</v>
      </c>
      <c r="C6" s="102" t="s">
        <v>39</v>
      </c>
      <c r="D6" s="103">
        <v>43118</v>
      </c>
      <c r="E6" s="104"/>
      <c r="F6" s="108"/>
      <c r="G6" s="89"/>
      <c r="H6" s="89"/>
      <c r="I6" s="89">
        <v>182.4</v>
      </c>
      <c r="J6" s="106">
        <f>SUM(E6:I6)</f>
        <v>182.4</v>
      </c>
    </row>
    <row r="7" spans="1:10" ht="13.5" thickBot="1">
      <c r="A7" s="25"/>
      <c r="B7" s="78"/>
      <c r="C7" s="100" t="s">
        <v>39</v>
      </c>
      <c r="D7" s="101">
        <v>43195</v>
      </c>
      <c r="E7" s="126">
        <v>315.55</v>
      </c>
      <c r="F7" s="62"/>
      <c r="G7" s="85"/>
      <c r="H7" s="62"/>
      <c r="I7" s="62">
        <v>65.9</v>
      </c>
      <c r="J7" s="106">
        <f aca="true" t="shared" si="0" ref="J7:J22">SUM(E7:I7)</f>
        <v>381.45000000000005</v>
      </c>
    </row>
    <row r="8" spans="2:10" ht="13.5" thickBot="1">
      <c r="B8" s="79"/>
      <c r="C8" s="10" t="s">
        <v>106</v>
      </c>
      <c r="D8" s="11">
        <v>43196</v>
      </c>
      <c r="E8" s="5">
        <v>20.2</v>
      </c>
      <c r="F8" s="16"/>
      <c r="G8" s="18"/>
      <c r="H8" s="16"/>
      <c r="I8" s="16"/>
      <c r="J8" s="106">
        <f t="shared" si="0"/>
        <v>20.2</v>
      </c>
    </row>
    <row r="9" spans="2:10" ht="13.5" thickBot="1">
      <c r="B9" s="79"/>
      <c r="C9" s="3" t="s">
        <v>49</v>
      </c>
      <c r="D9" s="13">
        <v>43210</v>
      </c>
      <c r="E9" s="9">
        <v>13.37</v>
      </c>
      <c r="F9" s="16"/>
      <c r="G9" s="18"/>
      <c r="H9" s="16"/>
      <c r="I9" s="16"/>
      <c r="J9" s="106">
        <f t="shared" si="0"/>
        <v>13.37</v>
      </c>
    </row>
    <row r="10" spans="2:10" ht="13.5" thickBot="1">
      <c r="B10" s="79" t="s">
        <v>11</v>
      </c>
      <c r="C10" s="10" t="s">
        <v>106</v>
      </c>
      <c r="D10" s="12">
        <v>43214</v>
      </c>
      <c r="E10" s="5">
        <v>20.2</v>
      </c>
      <c r="F10" s="16"/>
      <c r="G10" s="43"/>
      <c r="H10" s="16"/>
      <c r="I10" s="16"/>
      <c r="J10" s="106">
        <f t="shared" si="0"/>
        <v>20.2</v>
      </c>
    </row>
    <row r="11" spans="2:10" ht="13.5" thickBot="1">
      <c r="B11" s="79"/>
      <c r="C11" s="10" t="s">
        <v>76</v>
      </c>
      <c r="D11" s="12">
        <v>43257</v>
      </c>
      <c r="E11" s="5">
        <v>28.95</v>
      </c>
      <c r="F11" s="17"/>
      <c r="G11" s="43"/>
      <c r="H11" s="16"/>
      <c r="I11" s="16"/>
      <c r="J11" s="106">
        <f t="shared" si="0"/>
        <v>28.95</v>
      </c>
    </row>
    <row r="12" spans="2:10" ht="13.5" thickBot="1">
      <c r="B12" s="79"/>
      <c r="C12" s="10" t="s">
        <v>40</v>
      </c>
      <c r="D12" s="13">
        <v>43263</v>
      </c>
      <c r="E12" s="9">
        <v>17.47</v>
      </c>
      <c r="F12" s="16"/>
      <c r="G12" s="18"/>
      <c r="H12" s="16"/>
      <c r="I12" s="16"/>
      <c r="J12" s="106">
        <f t="shared" si="0"/>
        <v>17.47</v>
      </c>
    </row>
    <row r="13" spans="2:10" ht="13.5" thickBot="1">
      <c r="B13" s="79"/>
      <c r="C13" s="3" t="s">
        <v>39</v>
      </c>
      <c r="D13" s="13">
        <v>43265</v>
      </c>
      <c r="E13" s="29" t="s">
        <v>11</v>
      </c>
      <c r="F13" s="16"/>
      <c r="G13" s="18"/>
      <c r="H13" s="16"/>
      <c r="I13" s="16">
        <v>153</v>
      </c>
      <c r="J13" s="106">
        <f t="shared" si="0"/>
        <v>153</v>
      </c>
    </row>
    <row r="14" spans="2:10" ht="13.5" thickBot="1">
      <c r="B14" s="79"/>
      <c r="C14" s="3" t="s">
        <v>39</v>
      </c>
      <c r="D14" s="13">
        <v>43271</v>
      </c>
      <c r="E14" s="9"/>
      <c r="F14" s="16"/>
      <c r="G14" s="18"/>
      <c r="H14" s="16" t="s">
        <v>11</v>
      </c>
      <c r="I14" s="16">
        <v>392.87</v>
      </c>
      <c r="J14" s="106">
        <f t="shared" si="0"/>
        <v>392.87</v>
      </c>
    </row>
    <row r="15" spans="2:10" ht="13.5" thickBot="1">
      <c r="B15" s="79"/>
      <c r="C15" s="3" t="s">
        <v>39</v>
      </c>
      <c r="D15" s="13">
        <v>43293</v>
      </c>
      <c r="E15" s="9">
        <v>99</v>
      </c>
      <c r="F15" s="17"/>
      <c r="G15" s="18"/>
      <c r="H15" s="16" t="s">
        <v>11</v>
      </c>
      <c r="I15" s="16"/>
      <c r="J15" s="106">
        <f t="shared" si="0"/>
        <v>99</v>
      </c>
    </row>
    <row r="16" spans="2:10" ht="13.5" thickBot="1">
      <c r="B16" s="79"/>
      <c r="C16" s="3" t="s">
        <v>40</v>
      </c>
      <c r="D16" s="13">
        <v>43300</v>
      </c>
      <c r="E16" s="9">
        <v>17.79</v>
      </c>
      <c r="F16" s="17"/>
      <c r="G16" s="18"/>
      <c r="H16" s="16" t="s">
        <v>11</v>
      </c>
      <c r="I16" s="16"/>
      <c r="J16" s="106">
        <f t="shared" si="0"/>
        <v>17.79</v>
      </c>
    </row>
    <row r="17" spans="2:10" ht="13.5" thickBot="1">
      <c r="B17" s="79"/>
      <c r="C17" s="3" t="s">
        <v>39</v>
      </c>
      <c r="D17" s="13">
        <v>43361</v>
      </c>
      <c r="E17" s="9"/>
      <c r="F17" s="17"/>
      <c r="G17" s="18"/>
      <c r="H17" s="16" t="s">
        <v>11</v>
      </c>
      <c r="I17" s="16">
        <v>462.87</v>
      </c>
      <c r="J17" s="106">
        <f t="shared" si="0"/>
        <v>462.87</v>
      </c>
    </row>
    <row r="18" spans="2:10" ht="13.5" thickBot="1">
      <c r="B18" s="79"/>
      <c r="C18" s="3" t="s">
        <v>39</v>
      </c>
      <c r="D18" s="13">
        <v>43368</v>
      </c>
      <c r="E18" s="9">
        <v>103</v>
      </c>
      <c r="F18" s="17">
        <v>29.1</v>
      </c>
      <c r="G18" s="18"/>
      <c r="H18" s="16" t="s">
        <v>11</v>
      </c>
      <c r="I18" s="16">
        <v>341.87</v>
      </c>
      <c r="J18" s="106">
        <f t="shared" si="0"/>
        <v>473.97</v>
      </c>
    </row>
    <row r="19" spans="2:10" ht="13.5" thickBot="1">
      <c r="B19" s="79"/>
      <c r="C19" s="3" t="s">
        <v>39</v>
      </c>
      <c r="D19" s="13">
        <v>43388</v>
      </c>
      <c r="E19" s="9">
        <v>59</v>
      </c>
      <c r="F19" s="17"/>
      <c r="G19" s="18"/>
      <c r="H19" s="16"/>
      <c r="I19" s="16">
        <v>298.53</v>
      </c>
      <c r="J19" s="106">
        <f t="shared" si="0"/>
        <v>357.53</v>
      </c>
    </row>
    <row r="20" spans="2:10" ht="13.5" thickBot="1">
      <c r="B20" s="79"/>
      <c r="C20" s="3" t="s">
        <v>39</v>
      </c>
      <c r="D20" s="13">
        <v>43419</v>
      </c>
      <c r="E20" s="9">
        <f>8.2+11.5</f>
        <v>19.7</v>
      </c>
      <c r="F20" s="17">
        <v>27.2</v>
      </c>
      <c r="G20" s="18"/>
      <c r="H20" s="16"/>
      <c r="I20" s="16">
        <v>79.9</v>
      </c>
      <c r="J20" s="106">
        <f t="shared" si="0"/>
        <v>126.80000000000001</v>
      </c>
    </row>
    <row r="21" spans="2:10" ht="13.5" thickBot="1">
      <c r="B21" s="79"/>
      <c r="C21" s="3" t="s">
        <v>39</v>
      </c>
      <c r="D21" s="13">
        <v>43440</v>
      </c>
      <c r="E21" s="9">
        <v>150</v>
      </c>
      <c r="F21" s="17">
        <v>30.55</v>
      </c>
      <c r="G21" s="18"/>
      <c r="H21" s="16"/>
      <c r="I21" s="16">
        <v>464.87</v>
      </c>
      <c r="J21" s="106">
        <f t="shared" si="0"/>
        <v>645.4200000000001</v>
      </c>
    </row>
    <row r="22" spans="2:10" ht="12.75">
      <c r="B22" s="79"/>
      <c r="C22" s="3" t="s">
        <v>39</v>
      </c>
      <c r="D22" s="13">
        <v>43446</v>
      </c>
      <c r="E22" s="9">
        <v>70.3</v>
      </c>
      <c r="F22" s="17"/>
      <c r="G22" s="18"/>
      <c r="H22" s="16"/>
      <c r="I22" s="16">
        <v>183.8</v>
      </c>
      <c r="J22" s="106">
        <f t="shared" si="0"/>
        <v>254.10000000000002</v>
      </c>
    </row>
    <row r="23" spans="2:10" ht="13.5" thickBot="1">
      <c r="B23" s="80"/>
      <c r="C23" s="81" t="s">
        <v>0</v>
      </c>
      <c r="D23" s="91"/>
      <c r="E23" s="83">
        <f aca="true" t="shared" si="1" ref="E23:J23">SUM(E6:E22)</f>
        <v>934.53</v>
      </c>
      <c r="F23" s="83">
        <f t="shared" si="1"/>
        <v>86.85</v>
      </c>
      <c r="G23" s="83">
        <f t="shared" si="1"/>
        <v>0</v>
      </c>
      <c r="H23" s="83">
        <f t="shared" si="1"/>
        <v>0</v>
      </c>
      <c r="I23" s="83">
        <f t="shared" si="1"/>
        <v>2626.01</v>
      </c>
      <c r="J23" s="84">
        <f t="shared" si="1"/>
        <v>3647.39</v>
      </c>
    </row>
    <row r="25" s="128" customFormat="1" ht="12.75" customHeight="1"/>
  </sheetData>
  <sheetProtection/>
  <mergeCells count="4">
    <mergeCell ref="C4:I4"/>
    <mergeCell ref="A25:IV25"/>
    <mergeCell ref="B3:J3"/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0.57421875" style="0" customWidth="1"/>
    <col min="3" max="3" width="13.00390625" style="0" customWidth="1"/>
    <col min="4" max="4" width="13.140625" style="0" customWidth="1"/>
    <col min="5" max="5" width="17.421875" style="0" customWidth="1"/>
    <col min="6" max="6" width="10.7109375" style="0" customWidth="1"/>
    <col min="7" max="7" width="14.140625" style="0" customWidth="1"/>
    <col min="8" max="8" width="10.00390625" style="0" customWidth="1"/>
    <col min="9" max="9" width="16.421875" style="0" customWidth="1"/>
  </cols>
  <sheetData>
    <row r="2" spans="3:9" ht="12.75">
      <c r="C2" s="131" t="s">
        <v>72</v>
      </c>
      <c r="D2" s="133"/>
      <c r="E2" s="133"/>
      <c r="F2" s="133"/>
      <c r="G2" s="133"/>
      <c r="H2" s="133"/>
      <c r="I2" s="133"/>
    </row>
    <row r="3" spans="2:10" ht="12.75" customHeight="1">
      <c r="B3" s="129" t="s">
        <v>66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10</v>
      </c>
      <c r="J5" s="69" t="s">
        <v>114</v>
      </c>
    </row>
    <row r="6" spans="2:10" ht="13.5" thickBot="1">
      <c r="B6" s="70" t="s">
        <v>20</v>
      </c>
      <c r="C6" s="71" t="s">
        <v>80</v>
      </c>
      <c r="D6" s="93">
        <v>43226</v>
      </c>
      <c r="E6" s="73"/>
      <c r="F6" s="74">
        <v>11.9</v>
      </c>
      <c r="G6" s="74"/>
      <c r="H6" s="74"/>
      <c r="I6" s="97">
        <v>498.34</v>
      </c>
      <c r="J6" s="90">
        <f>SUM(E6:I6)</f>
        <v>510.23999999999995</v>
      </c>
    </row>
    <row r="7" spans="2:10" ht="13.5" thickBot="1">
      <c r="B7" s="78"/>
      <c r="C7" s="10" t="s">
        <v>52</v>
      </c>
      <c r="D7" s="11">
        <v>43231</v>
      </c>
      <c r="E7" s="7"/>
      <c r="F7" s="16"/>
      <c r="G7" s="18"/>
      <c r="H7" s="16"/>
      <c r="I7" s="16">
        <f>178+94.55</f>
        <v>272.55</v>
      </c>
      <c r="J7" s="90">
        <f>SUM(E7:I7)</f>
        <v>272.55</v>
      </c>
    </row>
    <row r="8" spans="2:10" ht="13.5" thickBot="1">
      <c r="B8" s="78"/>
      <c r="C8" s="10" t="s">
        <v>118</v>
      </c>
      <c r="D8" s="11">
        <v>43255</v>
      </c>
      <c r="E8" s="7"/>
      <c r="F8" s="16"/>
      <c r="G8" s="18"/>
      <c r="H8" s="16"/>
      <c r="I8" s="16">
        <v>1587.76</v>
      </c>
      <c r="J8" s="90">
        <f>SUM(E8:I8)</f>
        <v>1587.76</v>
      </c>
    </row>
    <row r="9" spans="2:10" ht="12.75">
      <c r="B9" s="78"/>
      <c r="C9" s="27" t="s">
        <v>77</v>
      </c>
      <c r="D9" s="12">
        <v>43276</v>
      </c>
      <c r="E9" s="5"/>
      <c r="F9" s="16">
        <v>420</v>
      </c>
      <c r="G9" s="18"/>
      <c r="H9" s="16"/>
      <c r="I9" s="16">
        <v>373.77</v>
      </c>
      <c r="J9" s="90">
        <f>SUM(E9:I9)</f>
        <v>793.77</v>
      </c>
    </row>
    <row r="10" spans="2:10" ht="13.5" thickBot="1">
      <c r="B10" s="80"/>
      <c r="C10" s="81" t="s">
        <v>0</v>
      </c>
      <c r="D10" s="91"/>
      <c r="E10" s="83">
        <f aca="true" t="shared" si="0" ref="E10:J10">SUM(E6:E9)</f>
        <v>0</v>
      </c>
      <c r="F10" s="83">
        <f t="shared" si="0"/>
        <v>431.9</v>
      </c>
      <c r="G10" s="83">
        <f t="shared" si="0"/>
        <v>0</v>
      </c>
      <c r="H10" s="83">
        <f t="shared" si="0"/>
        <v>0</v>
      </c>
      <c r="I10" s="83">
        <f t="shared" si="0"/>
        <v>2732.42</v>
      </c>
      <c r="J10" s="84">
        <f t="shared" si="0"/>
        <v>3164.32</v>
      </c>
    </row>
    <row r="11" spans="2:9" ht="12.75">
      <c r="B11" s="19"/>
      <c r="C11" s="19"/>
      <c r="D11" s="1"/>
      <c r="E11" s="20"/>
      <c r="F11" s="15"/>
      <c r="G11" s="20"/>
      <c r="H11" s="20"/>
      <c r="I11" s="20"/>
    </row>
    <row r="13" ht="12.75">
      <c r="B13" s="33"/>
    </row>
  </sheetData>
  <sheetProtection/>
  <mergeCells count="3">
    <mergeCell ref="C2:I2"/>
    <mergeCell ref="C4:I4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45"/>
  <sheetViews>
    <sheetView zoomScalePageLayoutView="0" workbookViewId="0" topLeftCell="B12">
      <selection activeCell="B44" sqref="B44"/>
    </sheetView>
  </sheetViews>
  <sheetFormatPr defaultColWidth="9.140625" defaultRowHeight="12.75"/>
  <cols>
    <col min="1" max="1" width="4.28125" style="0" customWidth="1"/>
    <col min="2" max="3" width="11.421875" style="0" customWidth="1"/>
    <col min="4" max="4" width="19.421875" style="0" customWidth="1"/>
    <col min="5" max="5" width="13.8515625" style="0" customWidth="1"/>
    <col min="6" max="11" width="11.421875" style="0" customWidth="1"/>
  </cols>
  <sheetData>
    <row r="2" spans="3:11" ht="12.75">
      <c r="C2" s="131" t="s">
        <v>73</v>
      </c>
      <c r="D2" s="133"/>
      <c r="E2" s="133"/>
      <c r="F2" s="133"/>
      <c r="G2" s="133"/>
      <c r="H2" s="133"/>
      <c r="I2" s="133"/>
      <c r="K2" s="116"/>
    </row>
    <row r="3" spans="2:11" ht="21" customHeight="1">
      <c r="B3" s="129" t="s">
        <v>65</v>
      </c>
      <c r="C3" s="130"/>
      <c r="D3" s="130"/>
      <c r="E3" s="130"/>
      <c r="F3" s="130"/>
      <c r="G3" s="130"/>
      <c r="H3" s="130"/>
      <c r="I3" s="130"/>
      <c r="J3" s="130"/>
      <c r="K3" s="116"/>
    </row>
    <row r="4" spans="3:11" ht="13.5" thickBot="1">
      <c r="C4" s="132" t="s">
        <v>131</v>
      </c>
      <c r="D4" s="132"/>
      <c r="E4" s="132"/>
      <c r="F4" s="132"/>
      <c r="G4" s="130"/>
      <c r="H4" s="130"/>
      <c r="I4" s="130"/>
      <c r="K4" s="116"/>
    </row>
    <row r="5" spans="3:11" ht="94.5" customHeight="1" thickBot="1">
      <c r="C5" s="63" t="s">
        <v>8</v>
      </c>
      <c r="D5" s="64" t="s">
        <v>2</v>
      </c>
      <c r="E5" s="65" t="s">
        <v>3</v>
      </c>
      <c r="F5" s="66" t="s">
        <v>4</v>
      </c>
      <c r="G5" s="67" t="s">
        <v>5</v>
      </c>
      <c r="H5" s="68" t="s">
        <v>38</v>
      </c>
      <c r="I5" s="68" t="s">
        <v>6</v>
      </c>
      <c r="J5" s="68" t="s">
        <v>7</v>
      </c>
      <c r="K5" s="64" t="s">
        <v>114</v>
      </c>
    </row>
    <row r="6" spans="3:11" ht="13.5" thickBot="1">
      <c r="C6" s="70" t="s">
        <v>21</v>
      </c>
      <c r="D6" s="71" t="s">
        <v>40</v>
      </c>
      <c r="E6" s="93">
        <v>43122</v>
      </c>
      <c r="F6" s="73">
        <v>26.2</v>
      </c>
      <c r="G6" s="74">
        <v>6.5</v>
      </c>
      <c r="H6" s="74">
        <v>38.68</v>
      </c>
      <c r="I6" s="74"/>
      <c r="J6" s="119"/>
      <c r="K6" s="90">
        <f>SUM(F6:J6)</f>
        <v>71.38</v>
      </c>
    </row>
    <row r="7" spans="3:11" ht="13.5" thickBot="1">
      <c r="C7" s="76"/>
      <c r="D7" s="27" t="s">
        <v>40</v>
      </c>
      <c r="E7" s="12">
        <v>43124</v>
      </c>
      <c r="F7" s="5">
        <f>21.2+1.5</f>
        <v>22.7</v>
      </c>
      <c r="G7" s="16">
        <v>6.5</v>
      </c>
      <c r="H7" s="16">
        <v>38.68</v>
      </c>
      <c r="I7" s="16"/>
      <c r="J7" s="52"/>
      <c r="K7" s="90">
        <f aca="true" t="shared" si="0" ref="K7:K43">SUM(F7:J7)</f>
        <v>67.88</v>
      </c>
    </row>
    <row r="8" spans="3:11" ht="13.5" thickBot="1">
      <c r="C8" s="76"/>
      <c r="D8" s="27" t="s">
        <v>40</v>
      </c>
      <c r="E8" s="12">
        <v>43126</v>
      </c>
      <c r="F8" s="5">
        <f>29.2+15</f>
        <v>44.2</v>
      </c>
      <c r="G8" s="16"/>
      <c r="H8" s="16">
        <v>38.68</v>
      </c>
      <c r="I8" s="16"/>
      <c r="J8" s="52"/>
      <c r="K8" s="90">
        <f t="shared" si="0"/>
        <v>82.88</v>
      </c>
    </row>
    <row r="9" spans="3:11" ht="13.5" thickBot="1">
      <c r="C9" s="76"/>
      <c r="D9" s="27" t="s">
        <v>40</v>
      </c>
      <c r="E9" s="12">
        <v>43127</v>
      </c>
      <c r="F9" s="5">
        <v>26.2</v>
      </c>
      <c r="G9" s="16">
        <v>17.1</v>
      </c>
      <c r="H9" s="16">
        <v>38.68</v>
      </c>
      <c r="I9" s="16"/>
      <c r="J9" s="52"/>
      <c r="K9" s="90">
        <f t="shared" si="0"/>
        <v>81.97999999999999</v>
      </c>
    </row>
    <row r="10" spans="3:11" ht="13.5" thickBot="1">
      <c r="C10" s="78"/>
      <c r="D10" s="10" t="s">
        <v>40</v>
      </c>
      <c r="E10" s="12">
        <v>43131</v>
      </c>
      <c r="F10" s="7">
        <f>15.6+9</f>
        <v>24.6</v>
      </c>
      <c r="G10" s="16">
        <v>18.5</v>
      </c>
      <c r="H10" s="18">
        <v>38.59</v>
      </c>
      <c r="I10" s="16"/>
      <c r="J10" s="16"/>
      <c r="K10" s="90">
        <f t="shared" si="0"/>
        <v>81.69</v>
      </c>
    </row>
    <row r="11" spans="3:11" ht="13.5" thickBot="1">
      <c r="C11" s="78"/>
      <c r="D11" s="10" t="s">
        <v>47</v>
      </c>
      <c r="E11" s="12">
        <v>43132</v>
      </c>
      <c r="F11" s="7">
        <v>46.95</v>
      </c>
      <c r="G11" s="16">
        <v>25.1</v>
      </c>
      <c r="H11" s="18"/>
      <c r="I11" s="16"/>
      <c r="J11" s="16">
        <v>469.59</v>
      </c>
      <c r="K11" s="90">
        <f t="shared" si="0"/>
        <v>541.64</v>
      </c>
    </row>
    <row r="12" spans="3:11" ht="13.5" thickBot="1">
      <c r="C12" s="78"/>
      <c r="D12" s="10" t="s">
        <v>40</v>
      </c>
      <c r="E12" s="12">
        <v>43137</v>
      </c>
      <c r="F12" s="7">
        <f>26.2+3</f>
        <v>29.2</v>
      </c>
      <c r="G12" s="16">
        <v>12</v>
      </c>
      <c r="H12" s="18">
        <v>38.68</v>
      </c>
      <c r="I12" s="16"/>
      <c r="J12" s="16"/>
      <c r="K12" s="90">
        <f t="shared" si="0"/>
        <v>79.88</v>
      </c>
    </row>
    <row r="13" spans="3:11" ht="13.5" thickBot="1">
      <c r="C13" s="78"/>
      <c r="D13" s="10" t="s">
        <v>40</v>
      </c>
      <c r="E13" s="12">
        <v>43146</v>
      </c>
      <c r="F13" s="7">
        <f>26.2+17.25</f>
        <v>43.45</v>
      </c>
      <c r="G13" s="16"/>
      <c r="H13" s="18">
        <v>39.85</v>
      </c>
      <c r="I13" s="16"/>
      <c r="J13" s="16"/>
      <c r="K13" s="90">
        <f t="shared" si="0"/>
        <v>83.30000000000001</v>
      </c>
    </row>
    <row r="14" spans="3:11" ht="13.5" thickBot="1">
      <c r="C14" s="79"/>
      <c r="D14" s="10" t="s">
        <v>52</v>
      </c>
      <c r="E14" s="12">
        <v>43172</v>
      </c>
      <c r="F14" s="7"/>
      <c r="G14" s="16">
        <v>75.61</v>
      </c>
      <c r="H14" s="18"/>
      <c r="I14" s="16"/>
      <c r="J14" s="16"/>
      <c r="K14" s="90">
        <f t="shared" si="0"/>
        <v>75.61</v>
      </c>
    </row>
    <row r="15" spans="3:11" ht="13.5" thickBot="1">
      <c r="C15" s="79"/>
      <c r="D15" s="10" t="s">
        <v>105</v>
      </c>
      <c r="E15" s="12">
        <v>43179</v>
      </c>
      <c r="F15" s="7">
        <f>41.2+116</f>
        <v>157.2</v>
      </c>
      <c r="G15" s="16">
        <v>30.55</v>
      </c>
      <c r="H15" s="18"/>
      <c r="I15" s="16"/>
      <c r="J15" s="16">
        <v>535.81</v>
      </c>
      <c r="K15" s="90">
        <f t="shared" si="0"/>
        <v>723.56</v>
      </c>
    </row>
    <row r="16" spans="3:11" ht="13.5" thickBot="1">
      <c r="C16" s="79"/>
      <c r="D16" s="10" t="s">
        <v>40</v>
      </c>
      <c r="E16" s="12">
        <v>43186</v>
      </c>
      <c r="F16" s="7">
        <f>26.2+40.61+7</f>
        <v>73.81</v>
      </c>
      <c r="G16" s="16"/>
      <c r="H16" s="18"/>
      <c r="I16" s="16"/>
      <c r="J16" s="16"/>
      <c r="K16" s="90">
        <f t="shared" si="0"/>
        <v>73.81</v>
      </c>
    </row>
    <row r="17" spans="3:11" ht="13.5" thickBot="1">
      <c r="C17" s="79"/>
      <c r="D17" s="3" t="s">
        <v>40</v>
      </c>
      <c r="E17" s="11">
        <v>43189</v>
      </c>
      <c r="F17" s="9">
        <v>30.45</v>
      </c>
      <c r="G17" s="16"/>
      <c r="H17" s="18">
        <v>40.26</v>
      </c>
      <c r="I17" s="16"/>
      <c r="J17" s="16"/>
      <c r="K17" s="90">
        <f t="shared" si="0"/>
        <v>70.71</v>
      </c>
    </row>
    <row r="18" spans="3:11" ht="13.5" thickBot="1">
      <c r="C18" s="79"/>
      <c r="D18" s="10" t="s">
        <v>40</v>
      </c>
      <c r="E18" s="12">
        <v>43193</v>
      </c>
      <c r="F18" s="7">
        <v>60.06</v>
      </c>
      <c r="G18" s="16"/>
      <c r="H18" s="18"/>
      <c r="I18" s="16"/>
      <c r="J18" s="16"/>
      <c r="K18" s="90">
        <f t="shared" si="0"/>
        <v>60.06</v>
      </c>
    </row>
    <row r="19" spans="3:11" ht="13.5" thickBot="1">
      <c r="C19" s="79"/>
      <c r="D19" s="3" t="s">
        <v>40</v>
      </c>
      <c r="E19" s="11">
        <v>43208</v>
      </c>
      <c r="F19" s="9">
        <v>77.96</v>
      </c>
      <c r="G19" s="16"/>
      <c r="H19" s="18"/>
      <c r="I19" s="16"/>
      <c r="J19" s="16"/>
      <c r="K19" s="90">
        <f t="shared" si="0"/>
        <v>77.96</v>
      </c>
    </row>
    <row r="20" spans="3:11" ht="13.5" thickBot="1">
      <c r="C20" s="79"/>
      <c r="D20" s="10" t="s">
        <v>39</v>
      </c>
      <c r="E20" s="11">
        <v>43209</v>
      </c>
      <c r="F20" s="9">
        <v>25</v>
      </c>
      <c r="G20" s="16">
        <v>62.05</v>
      </c>
      <c r="H20" s="18"/>
      <c r="I20" s="16"/>
      <c r="J20" s="16"/>
      <c r="K20" s="90">
        <f t="shared" si="0"/>
        <v>87.05</v>
      </c>
    </row>
    <row r="21" spans="3:11" ht="13.5" thickBot="1">
      <c r="C21" s="79"/>
      <c r="D21" s="3" t="s">
        <v>40</v>
      </c>
      <c r="E21" s="11">
        <v>43223</v>
      </c>
      <c r="F21" s="9">
        <v>36.2</v>
      </c>
      <c r="G21" s="16"/>
      <c r="H21" s="18">
        <v>40.26</v>
      </c>
      <c r="I21" s="16"/>
      <c r="J21" s="16"/>
      <c r="K21" s="90">
        <f t="shared" si="0"/>
        <v>76.46000000000001</v>
      </c>
    </row>
    <row r="22" spans="3:11" ht="13.5" thickBot="1">
      <c r="C22" s="79"/>
      <c r="D22" s="3" t="s">
        <v>39</v>
      </c>
      <c r="E22" s="12" t="s">
        <v>132</v>
      </c>
      <c r="F22" s="9">
        <v>135</v>
      </c>
      <c r="G22" s="16">
        <v>200.05</v>
      </c>
      <c r="H22" s="18"/>
      <c r="I22" s="16"/>
      <c r="J22" s="16">
        <f>168.37+180.83+421.49</f>
        <v>770.69</v>
      </c>
      <c r="K22" s="90">
        <f t="shared" si="0"/>
        <v>1105.74</v>
      </c>
    </row>
    <row r="23" spans="3:11" ht="13.5" thickBot="1">
      <c r="C23" s="79"/>
      <c r="D23" s="3" t="s">
        <v>40</v>
      </c>
      <c r="E23" s="11">
        <v>43248</v>
      </c>
      <c r="F23" s="9">
        <v>70.82</v>
      </c>
      <c r="G23" s="16"/>
      <c r="H23" s="18"/>
      <c r="I23" s="16"/>
      <c r="J23" s="16"/>
      <c r="K23" s="90">
        <f t="shared" si="0"/>
        <v>70.82</v>
      </c>
    </row>
    <row r="24" spans="3:11" ht="13.5" thickBot="1">
      <c r="C24" s="79"/>
      <c r="D24" s="10" t="s">
        <v>47</v>
      </c>
      <c r="E24" s="11">
        <v>43251</v>
      </c>
      <c r="F24" s="9">
        <v>80.7</v>
      </c>
      <c r="G24" s="16">
        <v>166.58</v>
      </c>
      <c r="H24" s="18"/>
      <c r="I24" s="16"/>
      <c r="J24" s="16">
        <v>269.96</v>
      </c>
      <c r="K24" s="90">
        <f t="shared" si="0"/>
        <v>517.24</v>
      </c>
    </row>
    <row r="25" spans="3:11" ht="13.5" thickBot="1">
      <c r="C25" s="79"/>
      <c r="D25" s="3" t="s">
        <v>74</v>
      </c>
      <c r="E25" s="13">
        <v>43290</v>
      </c>
      <c r="F25" s="9">
        <v>56.5</v>
      </c>
      <c r="G25" s="16"/>
      <c r="H25" s="18">
        <v>66.04</v>
      </c>
      <c r="I25" s="16"/>
      <c r="J25" s="16"/>
      <c r="K25" s="90">
        <f t="shared" si="0"/>
        <v>122.54</v>
      </c>
    </row>
    <row r="26" spans="3:11" ht="13.5" thickBot="1">
      <c r="C26" s="79"/>
      <c r="D26" s="3" t="s">
        <v>107</v>
      </c>
      <c r="E26" s="13">
        <v>43294</v>
      </c>
      <c r="F26" s="9">
        <f>73.2+40.7+50.96</f>
        <v>164.86</v>
      </c>
      <c r="G26" s="16">
        <v>371.14</v>
      </c>
      <c r="H26" s="18"/>
      <c r="I26" s="16"/>
      <c r="J26" s="16"/>
      <c r="K26" s="90">
        <f t="shared" si="0"/>
        <v>536</v>
      </c>
    </row>
    <row r="27" spans="3:11" ht="13.5" thickBot="1">
      <c r="C27" s="79"/>
      <c r="D27" s="3" t="s">
        <v>39</v>
      </c>
      <c r="E27" s="11">
        <v>43311</v>
      </c>
      <c r="F27" s="9">
        <v>30</v>
      </c>
      <c r="G27" s="16">
        <v>15.5</v>
      </c>
      <c r="H27" s="18"/>
      <c r="I27" s="16"/>
      <c r="J27" s="16"/>
      <c r="K27" s="90">
        <f t="shared" si="0"/>
        <v>45.5</v>
      </c>
    </row>
    <row r="28" spans="3:11" ht="13.5" thickBot="1">
      <c r="C28" s="79"/>
      <c r="D28" s="3" t="s">
        <v>39</v>
      </c>
      <c r="E28" s="13">
        <v>43313</v>
      </c>
      <c r="F28" s="9"/>
      <c r="G28" s="16"/>
      <c r="H28" s="18"/>
      <c r="I28" s="16"/>
      <c r="J28" s="16">
        <v>486.37</v>
      </c>
      <c r="K28" s="90">
        <f t="shared" si="0"/>
        <v>486.37</v>
      </c>
    </row>
    <row r="29" spans="3:13" ht="13.5" thickBot="1">
      <c r="C29" s="79"/>
      <c r="D29" s="3" t="s">
        <v>81</v>
      </c>
      <c r="E29" s="13">
        <v>43699</v>
      </c>
      <c r="F29" s="9">
        <v>76.1</v>
      </c>
      <c r="G29" s="16">
        <v>33.05</v>
      </c>
      <c r="H29" s="18">
        <v>97.62</v>
      </c>
      <c r="I29" s="16"/>
      <c r="J29" s="16">
        <v>137</v>
      </c>
      <c r="K29" s="90">
        <f t="shared" si="0"/>
        <v>343.77</v>
      </c>
      <c r="M29" s="37"/>
    </row>
    <row r="30" spans="3:11" ht="13.5" thickBot="1">
      <c r="C30" s="79"/>
      <c r="D30" s="3" t="s">
        <v>83</v>
      </c>
      <c r="E30" s="13">
        <v>43353</v>
      </c>
      <c r="F30" s="9"/>
      <c r="G30" s="16">
        <v>26.25</v>
      </c>
      <c r="H30" s="18"/>
      <c r="I30" s="16"/>
      <c r="J30" s="16"/>
      <c r="K30" s="90">
        <f t="shared" si="0"/>
        <v>26.25</v>
      </c>
    </row>
    <row r="31" spans="3:11" ht="13.5" thickBot="1">
      <c r="C31" s="79"/>
      <c r="D31" s="3" t="s">
        <v>84</v>
      </c>
      <c r="E31" s="13">
        <v>43361</v>
      </c>
      <c r="F31" s="9">
        <v>76.6</v>
      </c>
      <c r="G31" s="17">
        <v>28.85</v>
      </c>
      <c r="H31" s="18"/>
      <c r="I31" s="16"/>
      <c r="J31" s="16">
        <f>2293.95+24.3</f>
        <v>2318.25</v>
      </c>
      <c r="K31" s="90">
        <f t="shared" si="0"/>
        <v>2423.7</v>
      </c>
    </row>
    <row r="32" spans="3:11" ht="13.5" thickBot="1">
      <c r="C32" s="79"/>
      <c r="D32" s="3" t="s">
        <v>108</v>
      </c>
      <c r="E32" s="13">
        <v>43370</v>
      </c>
      <c r="F32" s="9">
        <v>73</v>
      </c>
      <c r="G32" s="17">
        <v>3.5</v>
      </c>
      <c r="H32" s="18"/>
      <c r="I32" s="16"/>
      <c r="J32" s="16">
        <v>482.16</v>
      </c>
      <c r="K32" s="90">
        <f t="shared" si="0"/>
        <v>558.6600000000001</v>
      </c>
    </row>
    <row r="33" spans="3:11" ht="13.5" thickBot="1">
      <c r="C33" s="79"/>
      <c r="D33" s="3" t="s">
        <v>39</v>
      </c>
      <c r="E33" s="13">
        <v>43375</v>
      </c>
      <c r="F33" s="9">
        <v>108</v>
      </c>
      <c r="G33" s="17"/>
      <c r="H33" s="18"/>
      <c r="I33" s="16"/>
      <c r="J33" s="16">
        <v>640.87</v>
      </c>
      <c r="K33" s="90">
        <f t="shared" si="0"/>
        <v>748.87</v>
      </c>
    </row>
    <row r="34" spans="3:11" ht="13.5" thickBot="1">
      <c r="C34" s="79"/>
      <c r="D34" s="3" t="s">
        <v>104</v>
      </c>
      <c r="E34" s="14" t="s">
        <v>133</v>
      </c>
      <c r="F34" s="9">
        <v>18</v>
      </c>
      <c r="G34" s="17">
        <v>151.55</v>
      </c>
      <c r="H34" s="18"/>
      <c r="I34" s="16"/>
      <c r="J34" s="16">
        <f>270.4+285.79</f>
        <v>556.19</v>
      </c>
      <c r="K34" s="90">
        <f t="shared" si="0"/>
        <v>725.74</v>
      </c>
    </row>
    <row r="35" spans="3:11" ht="13.5" thickBot="1">
      <c r="C35" s="79"/>
      <c r="D35" s="3" t="s">
        <v>40</v>
      </c>
      <c r="E35" s="13">
        <v>43397</v>
      </c>
      <c r="F35" s="9">
        <v>12</v>
      </c>
      <c r="G35" s="17"/>
      <c r="H35" s="18"/>
      <c r="I35" s="16"/>
      <c r="J35" s="16"/>
      <c r="K35" s="90">
        <f t="shared" si="0"/>
        <v>12</v>
      </c>
    </row>
    <row r="36" spans="3:11" ht="13.5" thickBot="1">
      <c r="C36" s="79"/>
      <c r="D36" s="3" t="s">
        <v>39</v>
      </c>
      <c r="E36" s="13">
        <v>43400</v>
      </c>
      <c r="F36" s="9"/>
      <c r="G36" s="17"/>
      <c r="H36" s="18"/>
      <c r="I36" s="16"/>
      <c r="J36" s="16">
        <f>69+182.8</f>
        <v>251.8</v>
      </c>
      <c r="K36" s="90">
        <f t="shared" si="0"/>
        <v>251.8</v>
      </c>
    </row>
    <row r="37" spans="3:11" ht="13.5" thickBot="1">
      <c r="C37" s="79"/>
      <c r="D37" s="3" t="s">
        <v>39</v>
      </c>
      <c r="E37" s="13">
        <v>43411</v>
      </c>
      <c r="F37" s="9">
        <v>50</v>
      </c>
      <c r="G37" s="17"/>
      <c r="H37" s="18"/>
      <c r="I37" s="16"/>
      <c r="J37" s="16">
        <v>170.74</v>
      </c>
      <c r="K37" s="90">
        <f t="shared" si="0"/>
        <v>220.74</v>
      </c>
    </row>
    <row r="38" spans="3:15" ht="13.5" thickBot="1">
      <c r="C38" s="79"/>
      <c r="D38" s="3" t="s">
        <v>110</v>
      </c>
      <c r="E38" s="13">
        <v>43418</v>
      </c>
      <c r="F38" s="9">
        <f>3.1+269</f>
        <v>272.1</v>
      </c>
      <c r="G38" s="17">
        <v>284.55</v>
      </c>
      <c r="H38" s="18"/>
      <c r="I38" s="16"/>
      <c r="J38" s="16">
        <v>140.87</v>
      </c>
      <c r="K38" s="90">
        <f t="shared" si="0"/>
        <v>697.5200000000001</v>
      </c>
      <c r="O38" s="39"/>
    </row>
    <row r="39" spans="3:11" ht="13.5" thickBot="1">
      <c r="C39" s="79"/>
      <c r="D39" s="3" t="s">
        <v>40</v>
      </c>
      <c r="E39" s="13">
        <v>43424</v>
      </c>
      <c r="F39" s="9">
        <v>26</v>
      </c>
      <c r="G39" s="17"/>
      <c r="H39" s="18"/>
      <c r="I39" s="16"/>
      <c r="J39" s="16"/>
      <c r="K39" s="90">
        <f t="shared" si="0"/>
        <v>26</v>
      </c>
    </row>
    <row r="40" spans="3:11" ht="13.5" thickBot="1">
      <c r="C40" s="79"/>
      <c r="D40" s="3" t="s">
        <v>85</v>
      </c>
      <c r="E40" s="13">
        <v>43429</v>
      </c>
      <c r="F40" s="9">
        <v>41</v>
      </c>
      <c r="G40" s="17">
        <f>211.42+1.42</f>
        <v>212.83999999999997</v>
      </c>
      <c r="H40" s="18"/>
      <c r="I40" s="16"/>
      <c r="J40" s="16">
        <v>1288.87</v>
      </c>
      <c r="K40" s="90">
        <f t="shared" si="0"/>
        <v>1542.7099999999998</v>
      </c>
    </row>
    <row r="41" spans="3:11" ht="13.5" thickBot="1">
      <c r="C41" s="79"/>
      <c r="D41" s="3" t="s">
        <v>40</v>
      </c>
      <c r="E41" s="13">
        <v>43439</v>
      </c>
      <c r="F41" s="9">
        <v>4</v>
      </c>
      <c r="G41" s="17">
        <v>23</v>
      </c>
      <c r="H41" s="18"/>
      <c r="I41" s="16"/>
      <c r="J41" s="16"/>
      <c r="K41" s="90">
        <f t="shared" si="0"/>
        <v>27</v>
      </c>
    </row>
    <row r="42" spans="3:11" ht="13.5" thickBot="1">
      <c r="C42" s="79"/>
      <c r="D42" s="3" t="s">
        <v>39</v>
      </c>
      <c r="E42" s="13">
        <v>43448</v>
      </c>
      <c r="F42" s="9">
        <v>130</v>
      </c>
      <c r="G42" s="17"/>
      <c r="H42" s="18"/>
      <c r="I42" s="16"/>
      <c r="J42" s="16">
        <v>573.87</v>
      </c>
      <c r="K42" s="90">
        <f t="shared" si="0"/>
        <v>703.87</v>
      </c>
    </row>
    <row r="43" spans="3:11" ht="12.75">
      <c r="C43" s="79"/>
      <c r="D43" s="3" t="s">
        <v>39</v>
      </c>
      <c r="E43" s="13">
        <v>43452</v>
      </c>
      <c r="F43" s="9">
        <v>50</v>
      </c>
      <c r="G43" s="17">
        <v>27</v>
      </c>
      <c r="H43" s="18"/>
      <c r="I43" s="16"/>
      <c r="J43" s="16">
        <v>796.87</v>
      </c>
      <c r="K43" s="90">
        <f t="shared" si="0"/>
        <v>873.87</v>
      </c>
    </row>
    <row r="44" spans="3:11" ht="13.5" thickBot="1">
      <c r="C44" s="80"/>
      <c r="D44" s="81" t="s">
        <v>0</v>
      </c>
      <c r="E44" s="91"/>
      <c r="F44" s="83">
        <f aca="true" t="shared" si="1" ref="F44:K44">SUM(F6:F43)</f>
        <v>2198.8599999999997</v>
      </c>
      <c r="G44" s="83">
        <f t="shared" si="1"/>
        <v>1797.7699999999998</v>
      </c>
      <c r="H44" s="83">
        <f t="shared" si="1"/>
        <v>516.02</v>
      </c>
      <c r="I44" s="83">
        <f t="shared" si="1"/>
        <v>0</v>
      </c>
      <c r="J44" s="83">
        <f t="shared" si="1"/>
        <v>9889.91</v>
      </c>
      <c r="K44" s="84">
        <f t="shared" si="1"/>
        <v>14402.560000000001</v>
      </c>
    </row>
    <row r="45" ht="12.75">
      <c r="A45" s="19"/>
    </row>
    <row r="46" s="128" customFormat="1" ht="12.75"/>
  </sheetData>
  <sheetProtection/>
  <mergeCells count="4">
    <mergeCell ref="C2:I2"/>
    <mergeCell ref="C4:I4"/>
    <mergeCell ref="A46:IV46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A19" sqref="A19"/>
    </sheetView>
  </sheetViews>
  <sheetFormatPr defaultColWidth="9.140625" defaultRowHeight="12.75"/>
  <cols>
    <col min="2" max="2" width="16.28125" style="0" customWidth="1"/>
    <col min="3" max="3" width="19.7109375" style="0" customWidth="1"/>
    <col min="4" max="4" width="14.7109375" style="0" customWidth="1"/>
    <col min="5" max="5" width="13.57421875" style="0" customWidth="1"/>
    <col min="6" max="6" width="13.7109375" style="0" customWidth="1"/>
    <col min="7" max="7" width="13.140625" style="0" customWidth="1"/>
    <col min="8" max="8" width="12.421875" style="0" customWidth="1"/>
    <col min="9" max="9" width="14.28125" style="0" customWidth="1"/>
  </cols>
  <sheetData>
    <row r="2" spans="3:9" ht="12.75">
      <c r="C2" s="131" t="s">
        <v>73</v>
      </c>
      <c r="D2" s="133"/>
      <c r="E2" s="133"/>
      <c r="F2" s="133"/>
      <c r="G2" s="133"/>
      <c r="H2" s="133"/>
      <c r="I2" s="133"/>
    </row>
    <row r="3" spans="2:10" ht="12.75" customHeight="1">
      <c r="B3" s="129" t="s">
        <v>70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22</v>
      </c>
      <c r="C6" s="71" t="s">
        <v>39</v>
      </c>
      <c r="D6" s="93">
        <v>43131</v>
      </c>
      <c r="E6" s="73">
        <v>25.5</v>
      </c>
      <c r="F6" s="74"/>
      <c r="G6" s="74"/>
      <c r="H6" s="74"/>
      <c r="I6" s="94">
        <v>212.46</v>
      </c>
      <c r="J6" s="90">
        <f>SUM(E6:I6)</f>
        <v>237.96</v>
      </c>
    </row>
    <row r="7" spans="2:10" ht="13.5" thickBot="1">
      <c r="B7" s="78"/>
      <c r="C7" s="10" t="s">
        <v>45</v>
      </c>
      <c r="D7" s="11">
        <v>43182</v>
      </c>
      <c r="E7" s="7">
        <f>49.8+18.1</f>
        <v>67.9</v>
      </c>
      <c r="F7" s="16">
        <v>14.5</v>
      </c>
      <c r="G7" s="18"/>
      <c r="H7" s="16"/>
      <c r="I7" s="16"/>
      <c r="J7" s="90">
        <f aca="true" t="shared" si="0" ref="J7:J18">SUM(E7:I7)</f>
        <v>82.4</v>
      </c>
    </row>
    <row r="8" spans="2:10" ht="13.5" thickBot="1">
      <c r="B8" s="78"/>
      <c r="C8" s="10" t="s">
        <v>39</v>
      </c>
      <c r="D8" s="11">
        <v>43190</v>
      </c>
      <c r="E8" s="5"/>
      <c r="F8" s="16"/>
      <c r="G8" s="18"/>
      <c r="H8" s="16"/>
      <c r="I8" s="16">
        <v>261.37</v>
      </c>
      <c r="J8" s="90">
        <f t="shared" si="0"/>
        <v>261.37</v>
      </c>
    </row>
    <row r="9" spans="2:10" ht="13.5" thickBot="1">
      <c r="B9" s="79"/>
      <c r="C9" s="10" t="s">
        <v>39</v>
      </c>
      <c r="D9" s="11">
        <v>43230</v>
      </c>
      <c r="E9" s="5"/>
      <c r="F9" s="16">
        <v>13.8</v>
      </c>
      <c r="G9" s="18"/>
      <c r="H9" s="16"/>
      <c r="I9" s="16">
        <v>311.37</v>
      </c>
      <c r="J9" s="90">
        <f t="shared" si="0"/>
        <v>325.17</v>
      </c>
    </row>
    <row r="10" spans="2:10" ht="13.5" thickBot="1">
      <c r="B10" s="79"/>
      <c r="C10" s="10" t="s">
        <v>39</v>
      </c>
      <c r="D10" s="12">
        <v>43251</v>
      </c>
      <c r="E10" s="7"/>
      <c r="F10" s="16">
        <v>30.98</v>
      </c>
      <c r="G10" s="18"/>
      <c r="H10" s="16"/>
      <c r="I10" s="16">
        <f>90.5+79.9</f>
        <v>170.4</v>
      </c>
      <c r="J10" s="90">
        <f t="shared" si="0"/>
        <v>201.38</v>
      </c>
    </row>
    <row r="11" spans="2:10" ht="13.5" thickBot="1">
      <c r="B11" s="79"/>
      <c r="C11" s="10" t="s">
        <v>39</v>
      </c>
      <c r="D11" s="13">
        <v>43307</v>
      </c>
      <c r="E11" s="9"/>
      <c r="F11" s="17"/>
      <c r="G11" s="18"/>
      <c r="H11" s="16"/>
      <c r="I11" s="16">
        <v>240.69</v>
      </c>
      <c r="J11" s="90">
        <f t="shared" si="0"/>
        <v>240.69</v>
      </c>
    </row>
    <row r="12" spans="2:10" ht="13.5" thickBot="1">
      <c r="B12" s="79"/>
      <c r="C12" s="3" t="s">
        <v>134</v>
      </c>
      <c r="D12" s="120">
        <v>43313</v>
      </c>
      <c r="E12" s="9"/>
      <c r="F12" s="17">
        <v>42.21</v>
      </c>
      <c r="G12" s="18"/>
      <c r="H12" s="16"/>
      <c r="I12" s="16">
        <f>47.4+64+84</f>
        <v>195.4</v>
      </c>
      <c r="J12" s="90">
        <f t="shared" si="0"/>
        <v>237.61</v>
      </c>
    </row>
    <row r="13" spans="2:12" ht="13.5" thickBot="1">
      <c r="B13" s="79"/>
      <c r="C13" s="3" t="s">
        <v>87</v>
      </c>
      <c r="D13" s="13">
        <v>43381</v>
      </c>
      <c r="E13" s="9">
        <f>67.6+71</f>
        <v>138.6</v>
      </c>
      <c r="F13" s="16">
        <f>306.59-71</f>
        <v>235.58999999999997</v>
      </c>
      <c r="G13" s="18">
        <v>79</v>
      </c>
      <c r="H13" s="16"/>
      <c r="I13" s="16">
        <v>245.04</v>
      </c>
      <c r="J13" s="90">
        <f t="shared" si="0"/>
        <v>698.2299999999999</v>
      </c>
      <c r="L13" s="37"/>
    </row>
    <row r="14" spans="2:10" ht="13.5" thickBot="1">
      <c r="B14" s="79"/>
      <c r="C14" s="3" t="s">
        <v>39</v>
      </c>
      <c r="D14" s="13">
        <v>43390</v>
      </c>
      <c r="E14" s="9">
        <v>84.5</v>
      </c>
      <c r="F14" s="16">
        <v>1.5</v>
      </c>
      <c r="G14" s="18"/>
      <c r="H14" s="16"/>
      <c r="I14" s="16">
        <v>39</v>
      </c>
      <c r="J14" s="90">
        <f t="shared" si="0"/>
        <v>125</v>
      </c>
    </row>
    <row r="15" spans="2:10" ht="13.5" thickBot="1">
      <c r="B15" s="79"/>
      <c r="C15" s="3" t="s">
        <v>86</v>
      </c>
      <c r="D15" s="14">
        <v>43391</v>
      </c>
      <c r="E15" s="9">
        <v>56</v>
      </c>
      <c r="F15" s="16">
        <v>16</v>
      </c>
      <c r="G15" s="18"/>
      <c r="H15" s="16"/>
      <c r="I15" s="16">
        <f>55+97</f>
        <v>152</v>
      </c>
      <c r="J15" s="90">
        <f t="shared" si="0"/>
        <v>224</v>
      </c>
    </row>
    <row r="16" spans="2:10" ht="13.5" thickBot="1">
      <c r="B16" s="79"/>
      <c r="C16" s="3" t="s">
        <v>111</v>
      </c>
      <c r="D16" s="13">
        <v>43410</v>
      </c>
      <c r="E16" s="9">
        <v>13.5</v>
      </c>
      <c r="F16" s="16"/>
      <c r="G16" s="18"/>
      <c r="H16" s="16"/>
      <c r="I16" s="16"/>
      <c r="J16" s="90">
        <f t="shared" si="0"/>
        <v>13.5</v>
      </c>
    </row>
    <row r="17" spans="2:10" ht="13.5" thickBot="1">
      <c r="B17" s="79"/>
      <c r="C17" s="3" t="s">
        <v>112</v>
      </c>
      <c r="D17" s="13">
        <v>43430</v>
      </c>
      <c r="E17" s="9">
        <v>4</v>
      </c>
      <c r="F17" s="16"/>
      <c r="G17" s="18"/>
      <c r="H17" s="16"/>
      <c r="I17" s="16"/>
      <c r="J17" s="90">
        <f t="shared" si="0"/>
        <v>4</v>
      </c>
    </row>
    <row r="18" spans="2:10" ht="12.75">
      <c r="B18" s="79"/>
      <c r="C18" s="3" t="s">
        <v>98</v>
      </c>
      <c r="D18" s="13">
        <v>43432</v>
      </c>
      <c r="E18" s="9">
        <v>39.76</v>
      </c>
      <c r="F18" s="16">
        <f>352.57+10.1</f>
        <v>362.67</v>
      </c>
      <c r="G18" s="18"/>
      <c r="H18" s="16"/>
      <c r="I18" s="16">
        <f>622.25+95.35</f>
        <v>717.6</v>
      </c>
      <c r="J18" s="90">
        <f t="shared" si="0"/>
        <v>1120.03</v>
      </c>
    </row>
    <row r="19" spans="2:10" ht="13.5" thickBot="1">
      <c r="B19" s="80"/>
      <c r="C19" s="81" t="s">
        <v>0</v>
      </c>
      <c r="D19" s="91"/>
      <c r="E19" s="83">
        <f aca="true" t="shared" si="1" ref="E19:J19">SUM(E6:E18)</f>
        <v>429.76</v>
      </c>
      <c r="F19" s="83">
        <f t="shared" si="1"/>
        <v>717.25</v>
      </c>
      <c r="G19" s="83">
        <f t="shared" si="1"/>
        <v>79</v>
      </c>
      <c r="H19" s="83">
        <f t="shared" si="1"/>
        <v>0</v>
      </c>
      <c r="I19" s="83">
        <f t="shared" si="1"/>
        <v>2545.33</v>
      </c>
      <c r="J19" s="84">
        <f t="shared" si="1"/>
        <v>3771.34</v>
      </c>
    </row>
    <row r="20" spans="2:10" ht="12.75">
      <c r="B20" s="19"/>
      <c r="C20" s="19"/>
      <c r="D20" s="1"/>
      <c r="E20" s="20"/>
      <c r="F20" s="20"/>
      <c r="G20" s="20"/>
      <c r="H20" s="20"/>
      <c r="I20" s="20"/>
      <c r="J20" s="35"/>
    </row>
    <row r="21" s="136" customFormat="1" ht="12.75"/>
    <row r="22" s="136" customFormat="1" ht="12.75"/>
  </sheetData>
  <sheetProtection/>
  <mergeCells count="5">
    <mergeCell ref="C2:I2"/>
    <mergeCell ref="C4:I4"/>
    <mergeCell ref="A22:IV22"/>
    <mergeCell ref="A21:IV21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8"/>
  <sheetViews>
    <sheetView zoomScalePageLayoutView="0" workbookViewId="0" topLeftCell="A1">
      <selection activeCell="K34" sqref="K34"/>
    </sheetView>
  </sheetViews>
  <sheetFormatPr defaultColWidth="9.140625" defaultRowHeight="12.75"/>
  <cols>
    <col min="2" max="2" width="12.8515625" style="0" customWidth="1"/>
    <col min="3" max="4" width="12.7109375" style="0" customWidth="1"/>
    <col min="5" max="5" width="16.8515625" style="0" customWidth="1"/>
    <col min="7" max="7" width="15.421875" style="0" customWidth="1"/>
  </cols>
  <sheetData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125</v>
      </c>
      <c r="D4" s="132"/>
      <c r="E4" s="132"/>
      <c r="F4" s="132"/>
      <c r="G4" s="132"/>
      <c r="H4" s="132"/>
      <c r="I4" s="132"/>
    </row>
    <row r="5" spans="2:10" ht="96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61</v>
      </c>
      <c r="C6" s="71" t="s">
        <v>62</v>
      </c>
      <c r="D6" s="93" t="s">
        <v>127</v>
      </c>
      <c r="E6" s="73"/>
      <c r="F6" s="74"/>
      <c r="G6" s="74" t="s">
        <v>11</v>
      </c>
      <c r="H6" s="74"/>
      <c r="I6" s="110">
        <v>670</v>
      </c>
      <c r="J6" s="90">
        <f>SUM(E6:I6)</f>
        <v>670</v>
      </c>
    </row>
    <row r="7" spans="2:10" ht="13.5" thickBot="1">
      <c r="B7" s="111"/>
      <c r="C7" s="81" t="s">
        <v>0</v>
      </c>
      <c r="D7" s="91"/>
      <c r="E7" s="112">
        <f aca="true" t="shared" si="0" ref="E7:J7">SUM(E6:E6)</f>
        <v>0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83">
        <f t="shared" si="0"/>
        <v>670</v>
      </c>
      <c r="J7" s="84">
        <f t="shared" si="0"/>
        <v>670</v>
      </c>
    </row>
    <row r="8" ht="12.75">
      <c r="G8" s="33"/>
    </row>
  </sheetData>
  <sheetProtection/>
  <mergeCells count="3">
    <mergeCell ref="B3:J3"/>
    <mergeCell ref="C4:I4"/>
    <mergeCell ref="C2:J2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14"/>
  <sheetViews>
    <sheetView zoomScalePageLayoutView="0" workbookViewId="0" topLeftCell="A1">
      <selection activeCell="E7" sqref="E7:F7"/>
    </sheetView>
  </sheetViews>
  <sheetFormatPr defaultColWidth="9.140625" defaultRowHeight="12.75"/>
  <cols>
    <col min="2" max="2" width="13.57421875" style="0" customWidth="1"/>
    <col min="3" max="3" width="12.8515625" style="0" customWidth="1"/>
    <col min="4" max="4" width="11.8515625" style="0" customWidth="1"/>
    <col min="5" max="5" width="12.8515625" style="0" customWidth="1"/>
    <col min="7" max="7" width="12.28125" style="0" customWidth="1"/>
    <col min="9" max="9" width="12.7109375" style="0" customWidth="1"/>
    <col min="10" max="10" width="11.00390625" style="0" customWidth="1"/>
  </cols>
  <sheetData>
    <row r="2" spans="3:9" ht="12.75">
      <c r="C2" s="131" t="s">
        <v>73</v>
      </c>
      <c r="D2" s="133"/>
      <c r="E2" s="133"/>
      <c r="F2" s="133"/>
      <c r="G2" s="133"/>
      <c r="H2" s="133"/>
      <c r="I2" s="133"/>
    </row>
    <row r="3" spans="2:10" ht="12.75">
      <c r="B3" s="129" t="s">
        <v>66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125</v>
      </c>
      <c r="D4" s="132"/>
      <c r="E4" s="132"/>
      <c r="F4" s="132"/>
      <c r="G4" s="130"/>
      <c r="H4" s="130"/>
      <c r="I4" s="130"/>
    </row>
    <row r="5" spans="2:10" ht="84.75" thickBot="1">
      <c r="B5" s="63" t="s">
        <v>9</v>
      </c>
      <c r="C5" s="107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3.5" thickBot="1">
      <c r="B6" s="113" t="s">
        <v>54</v>
      </c>
      <c r="C6" s="27" t="s">
        <v>39</v>
      </c>
      <c r="D6" s="114">
        <v>43438</v>
      </c>
      <c r="E6" s="73"/>
      <c r="F6" s="74"/>
      <c r="G6" s="74"/>
      <c r="H6" s="74"/>
      <c r="I6" s="109">
        <v>136.8</v>
      </c>
      <c r="J6" s="90">
        <f>SUM(E6:I6)</f>
        <v>136.8</v>
      </c>
    </row>
    <row r="7" spans="2:10" ht="12.75">
      <c r="B7" s="78"/>
      <c r="C7" s="61" t="s">
        <v>87</v>
      </c>
      <c r="D7" s="12" t="s">
        <v>138</v>
      </c>
      <c r="E7" s="5">
        <f>30.6+27.9+59.99+93+185.99</f>
        <v>397.48</v>
      </c>
      <c r="F7" s="16">
        <f>83.5+164.24</f>
        <v>247.74</v>
      </c>
      <c r="G7" s="16" t="s">
        <v>11</v>
      </c>
      <c r="H7" s="16"/>
      <c r="I7" s="53">
        <v>748.39</v>
      </c>
      <c r="J7" s="90">
        <f>SUM(E7:I7)</f>
        <v>1393.6100000000001</v>
      </c>
    </row>
    <row r="8" spans="2:10" ht="13.5" thickBot="1">
      <c r="B8" s="80"/>
      <c r="C8" s="81" t="s">
        <v>0</v>
      </c>
      <c r="D8" s="91"/>
      <c r="E8" s="83">
        <f>SUM(E7)</f>
        <v>397.48</v>
      </c>
      <c r="F8" s="83">
        <f>SUM(F7)</f>
        <v>247.74</v>
      </c>
      <c r="G8" s="83">
        <f>SUM(G7)</f>
        <v>0</v>
      </c>
      <c r="H8" s="83">
        <f>SUM(H7)</f>
        <v>0</v>
      </c>
      <c r="I8" s="83">
        <f>SUM(I6:I7)</f>
        <v>885.19</v>
      </c>
      <c r="J8" s="84">
        <f>SUM(J6:J7)</f>
        <v>1530.41</v>
      </c>
    </row>
    <row r="9" ht="12.75">
      <c r="L9" s="39"/>
    </row>
    <row r="10" ht="12.75">
      <c r="B10" s="33"/>
    </row>
    <row r="14" ht="12.75">
      <c r="E14" t="s">
        <v>55</v>
      </c>
    </row>
  </sheetData>
  <sheetProtection/>
  <mergeCells count="3">
    <mergeCell ref="C2:I2"/>
    <mergeCell ref="B3:J3"/>
    <mergeCell ref="C4:I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11.00390625" style="0" customWidth="1"/>
    <col min="3" max="3" width="13.140625" style="0" customWidth="1"/>
    <col min="4" max="4" width="12.8515625" style="0" customWidth="1"/>
    <col min="5" max="5" width="14.421875" style="0" customWidth="1"/>
    <col min="6" max="6" width="11.140625" style="0" customWidth="1"/>
    <col min="7" max="7" width="13.7109375" style="0" customWidth="1"/>
    <col min="9" max="9" width="14.140625" style="0" customWidth="1"/>
  </cols>
  <sheetData>
    <row r="2" spans="3:10" ht="12.75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125</v>
      </c>
      <c r="D4" s="132"/>
      <c r="E4" s="132"/>
      <c r="F4" s="132"/>
      <c r="G4" s="132"/>
      <c r="H4" s="132"/>
      <c r="I4" s="132"/>
    </row>
    <row r="5" spans="2:10" ht="72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90</v>
      </c>
      <c r="C6" s="71" t="s">
        <v>91</v>
      </c>
      <c r="D6" s="93" t="s">
        <v>128</v>
      </c>
      <c r="E6" s="73"/>
      <c r="F6" s="74">
        <v>132</v>
      </c>
      <c r="G6" s="74" t="s">
        <v>11</v>
      </c>
      <c r="H6" s="74"/>
      <c r="I6" s="115"/>
      <c r="J6" s="90">
        <f>SUM(F6:I6)</f>
        <v>132</v>
      </c>
    </row>
    <row r="7" spans="2:10" ht="13.5" thickBot="1">
      <c r="B7" s="80"/>
      <c r="C7" s="81" t="s">
        <v>0</v>
      </c>
      <c r="D7" s="91"/>
      <c r="E7" s="83">
        <f aca="true" t="shared" si="0" ref="E7:J7">SUM(E6:E6)</f>
        <v>0</v>
      </c>
      <c r="F7" s="83">
        <f t="shared" si="0"/>
        <v>132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 t="shared" si="0"/>
        <v>132</v>
      </c>
    </row>
  </sheetData>
  <sheetProtection/>
  <mergeCells count="3">
    <mergeCell ref="C2:J2"/>
    <mergeCell ref="B3:J3"/>
    <mergeCell ref="C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8"/>
  <sheetViews>
    <sheetView zoomScalePageLayoutView="0" workbookViewId="0" topLeftCell="A1">
      <selection activeCell="K5" sqref="K5"/>
    </sheetView>
  </sheetViews>
  <sheetFormatPr defaultColWidth="9.140625" defaultRowHeight="12.75"/>
  <cols>
    <col min="2" max="2" width="14.00390625" style="0" customWidth="1"/>
    <col min="3" max="3" width="13.140625" style="0" customWidth="1"/>
    <col min="4" max="4" width="12.8515625" style="0" customWidth="1"/>
    <col min="5" max="5" width="11.28125" style="0" customWidth="1"/>
    <col min="6" max="6" width="12.28125" style="0" customWidth="1"/>
    <col min="7" max="7" width="11.28125" style="0" customWidth="1"/>
    <col min="9" max="9" width="11.28125" style="0" customWidth="1"/>
  </cols>
  <sheetData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125</v>
      </c>
      <c r="D4" s="132"/>
      <c r="E4" s="132"/>
      <c r="F4" s="132"/>
      <c r="G4" s="132"/>
      <c r="H4" s="132"/>
      <c r="I4" s="132"/>
    </row>
    <row r="5" spans="2:10" ht="96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71</v>
      </c>
      <c r="C6" s="71" t="s">
        <v>39</v>
      </c>
      <c r="D6" s="93">
        <v>43271</v>
      </c>
      <c r="E6" s="73">
        <v>64</v>
      </c>
      <c r="F6" s="74">
        <v>16</v>
      </c>
      <c r="G6" s="74"/>
      <c r="H6" s="74"/>
      <c r="I6" s="109">
        <v>407.48</v>
      </c>
      <c r="J6" s="90">
        <f>SUM(E6:I6)</f>
        <v>487.48</v>
      </c>
    </row>
    <row r="7" spans="2:10" ht="12.75">
      <c r="B7" s="78"/>
      <c r="C7" s="10" t="s">
        <v>94</v>
      </c>
      <c r="D7" s="11">
        <v>43364</v>
      </c>
      <c r="E7" s="7"/>
      <c r="F7" s="16">
        <v>91.5</v>
      </c>
      <c r="G7" s="18"/>
      <c r="H7" s="16"/>
      <c r="I7" s="16"/>
      <c r="J7" s="90">
        <f>SUM(E7:I7)</f>
        <v>91.5</v>
      </c>
    </row>
    <row r="8" spans="2:10" ht="13.5" thickBot="1">
      <c r="B8" s="80"/>
      <c r="C8" s="81" t="s">
        <v>0</v>
      </c>
      <c r="D8" s="91"/>
      <c r="E8" s="83">
        <f aca="true" t="shared" si="0" ref="E8:J8">SUM(E6:E7)</f>
        <v>64</v>
      </c>
      <c r="F8" s="83">
        <f t="shared" si="0"/>
        <v>107.5</v>
      </c>
      <c r="G8" s="83">
        <f t="shared" si="0"/>
        <v>0</v>
      </c>
      <c r="H8" s="83">
        <f t="shared" si="0"/>
        <v>0</v>
      </c>
      <c r="I8" s="83">
        <f t="shared" si="0"/>
        <v>407.48</v>
      </c>
      <c r="J8" s="84">
        <f t="shared" si="0"/>
        <v>578.98</v>
      </c>
    </row>
  </sheetData>
  <sheetProtection/>
  <mergeCells count="3">
    <mergeCell ref="B3:J3"/>
    <mergeCell ref="C4:I4"/>
    <mergeCell ref="C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M30" sqref="M30"/>
    </sheetView>
  </sheetViews>
  <sheetFormatPr defaultColWidth="9.140625" defaultRowHeight="12.75"/>
  <cols>
    <col min="2" max="2" width="14.28125" style="0" customWidth="1"/>
    <col min="3" max="3" width="12.57421875" style="0" customWidth="1"/>
    <col min="4" max="4" width="10.140625" style="0" bestFit="1" customWidth="1"/>
    <col min="5" max="5" width="11.421875" style="0" customWidth="1"/>
    <col min="7" max="7" width="13.00390625" style="0" customWidth="1"/>
    <col min="9" max="9" width="12.140625" style="0" customWidth="1"/>
  </cols>
  <sheetData>
    <row r="2" spans="2:10" ht="12.75" customHeight="1">
      <c r="B2" s="131" t="s">
        <v>72</v>
      </c>
      <c r="C2" s="131"/>
      <c r="D2" s="131"/>
      <c r="E2" s="131"/>
      <c r="F2" s="131"/>
      <c r="G2" s="131"/>
      <c r="H2" s="131"/>
      <c r="I2" s="131"/>
      <c r="J2" s="131"/>
    </row>
    <row r="3" spans="2:10" ht="12.75">
      <c r="B3" s="129" t="s">
        <v>70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125</v>
      </c>
      <c r="D4" s="132"/>
      <c r="E4" s="132"/>
      <c r="F4" s="132"/>
      <c r="G4" s="130"/>
      <c r="H4" s="130"/>
      <c r="I4" s="130"/>
    </row>
    <row r="5" spans="2:10" ht="96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34</v>
      </c>
      <c r="C6" s="71" t="s">
        <v>39</v>
      </c>
      <c r="D6" s="93">
        <v>43180</v>
      </c>
      <c r="E6" s="73"/>
      <c r="F6" s="74"/>
      <c r="G6" s="74" t="s">
        <v>11</v>
      </c>
      <c r="H6" s="74"/>
      <c r="I6" s="109">
        <v>42.5</v>
      </c>
      <c r="J6" s="90">
        <f>SUM(E6:I6)</f>
        <v>42.5</v>
      </c>
    </row>
    <row r="7" spans="2:10" ht="13.5" thickBot="1">
      <c r="B7" s="80"/>
      <c r="C7" s="81" t="s">
        <v>0</v>
      </c>
      <c r="D7" s="91"/>
      <c r="E7" s="83">
        <f aca="true" t="shared" si="0" ref="E7:J7">SUM(E6:E6)</f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42.5</v>
      </c>
      <c r="J7" s="84">
        <f t="shared" si="0"/>
        <v>42.5</v>
      </c>
    </row>
    <row r="9" ht="12.75">
      <c r="B9" s="33"/>
    </row>
  </sheetData>
  <sheetProtection/>
  <mergeCells count="3">
    <mergeCell ref="B3:J3"/>
    <mergeCell ref="C4:I4"/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P31" sqref="P31"/>
    </sheetView>
  </sheetViews>
  <sheetFormatPr defaultColWidth="9.140625" defaultRowHeight="12.75"/>
  <cols>
    <col min="2" max="2" width="13.57421875" style="0" customWidth="1"/>
    <col min="3" max="3" width="14.421875" style="0" customWidth="1"/>
    <col min="4" max="4" width="10.57421875" style="0" customWidth="1"/>
    <col min="5" max="5" width="18.140625" style="0" customWidth="1"/>
    <col min="7" max="7" width="17.57421875" style="0" customWidth="1"/>
  </cols>
  <sheetData>
    <row r="2" spans="3:10" ht="12.75" customHeight="1">
      <c r="C2" s="137" t="s">
        <v>73</v>
      </c>
      <c r="D2" s="137"/>
      <c r="E2" s="137"/>
      <c r="F2" s="137"/>
      <c r="G2" s="137"/>
      <c r="H2" s="137"/>
      <c r="I2" s="137"/>
      <c r="J2" s="137"/>
    </row>
    <row r="3" spans="2:10" ht="12.75" customHeight="1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customHeight="1" thickBot="1">
      <c r="C4" s="132" t="s">
        <v>125</v>
      </c>
      <c r="D4" s="132"/>
      <c r="E4" s="132"/>
      <c r="F4" s="132"/>
      <c r="G4" s="132"/>
      <c r="H4" s="132"/>
      <c r="I4" s="132"/>
    </row>
    <row r="5" spans="2:10" ht="96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57</v>
      </c>
      <c r="C6" s="71" t="s">
        <v>58</v>
      </c>
      <c r="D6" s="93" t="s">
        <v>126</v>
      </c>
      <c r="E6" s="73"/>
      <c r="F6" s="74"/>
      <c r="G6" s="74" t="s">
        <v>11</v>
      </c>
      <c r="H6" s="74"/>
      <c r="I6" s="109">
        <v>399.02</v>
      </c>
      <c r="J6" s="90">
        <f>SUM(F6:I6)</f>
        <v>399.02</v>
      </c>
    </row>
    <row r="7" spans="2:10" ht="13.5" thickBot="1">
      <c r="B7" s="80"/>
      <c r="C7" s="81" t="s">
        <v>0</v>
      </c>
      <c r="D7" s="91"/>
      <c r="E7" s="83">
        <f aca="true" t="shared" si="0" ref="E7:J7">SUM(E6:E6)</f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399.02</v>
      </c>
      <c r="J7" s="84">
        <f t="shared" si="0"/>
        <v>399.02</v>
      </c>
    </row>
  </sheetData>
  <sheetProtection/>
  <mergeCells count="3">
    <mergeCell ref="B3:J3"/>
    <mergeCell ref="C4:I4"/>
    <mergeCell ref="C2:J2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M8" sqref="M8"/>
    </sheetView>
  </sheetViews>
  <sheetFormatPr defaultColWidth="9.140625" defaultRowHeight="12.75"/>
  <cols>
    <col min="2" max="2" width="10.7109375" style="0" customWidth="1"/>
    <col min="3" max="3" width="12.8515625" style="0" customWidth="1"/>
    <col min="4" max="4" width="12.28125" style="0" customWidth="1"/>
    <col min="5" max="5" width="12.421875" style="0" customWidth="1"/>
    <col min="6" max="6" width="10.421875" style="0" customWidth="1"/>
    <col min="7" max="7" width="13.57421875" style="0" customWidth="1"/>
    <col min="8" max="8" width="11.00390625" style="0" customWidth="1"/>
    <col min="9" max="9" width="14.7109375" style="0" customWidth="1"/>
    <col min="10" max="10" width="11.7109375" style="0" customWidth="1"/>
  </cols>
  <sheetData>
    <row r="1" spans="3:8" ht="12.75">
      <c r="C1" s="2"/>
      <c r="D1" s="2"/>
      <c r="E1" s="1"/>
      <c r="F1" s="1"/>
      <c r="G1" s="1"/>
      <c r="H1" s="1"/>
    </row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 customHeight="1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</v>
      </c>
      <c r="D4" s="132"/>
      <c r="E4" s="132"/>
      <c r="F4" s="132"/>
      <c r="G4" s="132"/>
      <c r="H4" s="132"/>
      <c r="I4" s="132"/>
    </row>
    <row r="5" spans="2:10" ht="84.75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35</v>
      </c>
      <c r="C6" s="86" t="s">
        <v>40</v>
      </c>
      <c r="D6" s="87">
        <v>43125</v>
      </c>
      <c r="E6" s="88"/>
      <c r="F6" s="74">
        <v>46.9</v>
      </c>
      <c r="G6" s="89"/>
      <c r="H6" s="74"/>
      <c r="I6" s="74"/>
      <c r="J6" s="90">
        <f aca="true" t="shared" si="0" ref="J6:J15">SUM(E6:I6)</f>
        <v>46.9</v>
      </c>
    </row>
    <row r="7" spans="2:10" ht="13.5" thickBot="1">
      <c r="B7" s="78"/>
      <c r="C7" s="27" t="s">
        <v>41</v>
      </c>
      <c r="D7" s="12">
        <v>43138</v>
      </c>
      <c r="E7" s="5">
        <v>16.8</v>
      </c>
      <c r="F7" s="16">
        <v>24.8</v>
      </c>
      <c r="G7" s="18"/>
      <c r="H7" s="16"/>
      <c r="I7" s="30"/>
      <c r="J7" s="90">
        <f t="shared" si="0"/>
        <v>41.6</v>
      </c>
    </row>
    <row r="8" spans="2:10" ht="13.5" thickBot="1">
      <c r="B8" s="78"/>
      <c r="C8" s="4" t="s">
        <v>52</v>
      </c>
      <c r="D8" s="12">
        <v>43174</v>
      </c>
      <c r="E8" s="5">
        <v>64.4</v>
      </c>
      <c r="F8" s="16"/>
      <c r="G8" s="18"/>
      <c r="H8" s="16"/>
      <c r="I8" s="16"/>
      <c r="J8" s="90">
        <f t="shared" si="0"/>
        <v>64.4</v>
      </c>
    </row>
    <row r="9" spans="2:10" ht="13.5" thickBot="1">
      <c r="B9" s="78"/>
      <c r="C9" s="3" t="s">
        <v>75</v>
      </c>
      <c r="D9" s="13">
        <v>43179</v>
      </c>
      <c r="E9" s="5"/>
      <c r="F9" s="16">
        <v>79.8</v>
      </c>
      <c r="G9" s="18"/>
      <c r="H9" s="16"/>
      <c r="I9" s="16"/>
      <c r="J9" s="90">
        <f t="shared" si="0"/>
        <v>79.8</v>
      </c>
    </row>
    <row r="10" spans="2:10" ht="13.5" thickBot="1">
      <c r="B10" s="79"/>
      <c r="C10" s="10" t="s">
        <v>50</v>
      </c>
      <c r="D10" s="12">
        <v>43234</v>
      </c>
      <c r="E10" s="5">
        <v>40</v>
      </c>
      <c r="F10" s="16"/>
      <c r="G10" s="18"/>
      <c r="H10" s="16"/>
      <c r="I10" s="16"/>
      <c r="J10" s="90">
        <f t="shared" si="0"/>
        <v>40</v>
      </c>
    </row>
    <row r="11" spans="2:10" ht="13.5" thickBot="1">
      <c r="B11" s="79"/>
      <c r="C11" s="10" t="s">
        <v>56</v>
      </c>
      <c r="D11" s="12">
        <v>43239</v>
      </c>
      <c r="E11" s="5">
        <v>40</v>
      </c>
      <c r="F11" s="16"/>
      <c r="G11" s="18"/>
      <c r="H11" s="16"/>
      <c r="I11" s="16"/>
      <c r="J11" s="90">
        <f t="shared" si="0"/>
        <v>40</v>
      </c>
    </row>
    <row r="12" spans="2:10" ht="13.5" thickBot="1">
      <c r="B12" s="79"/>
      <c r="C12" s="3" t="s">
        <v>109</v>
      </c>
      <c r="D12" s="14">
        <v>43391</v>
      </c>
      <c r="E12" s="9">
        <v>25</v>
      </c>
      <c r="F12" s="16">
        <f>2.2+313.8</f>
        <v>316</v>
      </c>
      <c r="G12" s="18"/>
      <c r="H12" s="16"/>
      <c r="I12" s="16"/>
      <c r="J12" s="90">
        <f t="shared" si="0"/>
        <v>341</v>
      </c>
    </row>
    <row r="13" spans="2:10" ht="13.5" thickBot="1">
      <c r="B13" s="79"/>
      <c r="C13" s="3" t="s">
        <v>39</v>
      </c>
      <c r="D13" s="14">
        <v>43396</v>
      </c>
      <c r="E13" s="9"/>
      <c r="F13" s="16">
        <v>190.9</v>
      </c>
      <c r="G13" s="18"/>
      <c r="H13" s="16"/>
      <c r="I13" s="16"/>
      <c r="J13" s="90">
        <f t="shared" si="0"/>
        <v>190.9</v>
      </c>
    </row>
    <row r="14" spans="2:10" ht="13.5" thickBot="1">
      <c r="B14" s="79"/>
      <c r="C14" s="3" t="s">
        <v>75</v>
      </c>
      <c r="D14" s="13">
        <v>43409</v>
      </c>
      <c r="E14" s="9"/>
      <c r="F14" s="16">
        <v>428.88</v>
      </c>
      <c r="G14" s="18"/>
      <c r="H14" s="16"/>
      <c r="I14" s="16"/>
      <c r="J14" s="90">
        <f t="shared" si="0"/>
        <v>428.88</v>
      </c>
    </row>
    <row r="15" spans="2:10" ht="12.75">
      <c r="B15" s="79"/>
      <c r="C15" s="3" t="s">
        <v>39</v>
      </c>
      <c r="D15" s="13">
        <v>43416</v>
      </c>
      <c r="E15" s="9">
        <v>73</v>
      </c>
      <c r="F15" s="16"/>
      <c r="G15" s="18"/>
      <c r="H15" s="16"/>
      <c r="I15" s="16"/>
      <c r="J15" s="90">
        <f t="shared" si="0"/>
        <v>73</v>
      </c>
    </row>
    <row r="16" spans="2:10" ht="13.5" thickBot="1">
      <c r="B16" s="80"/>
      <c r="C16" s="81" t="s">
        <v>0</v>
      </c>
      <c r="D16" s="91"/>
      <c r="E16" s="83">
        <f aca="true" t="shared" si="1" ref="E16:J16">SUM(E6:E15)</f>
        <v>259.2</v>
      </c>
      <c r="F16" s="83">
        <f t="shared" si="1"/>
        <v>1087.28</v>
      </c>
      <c r="G16" s="83">
        <f t="shared" si="1"/>
        <v>0</v>
      </c>
      <c r="H16" s="83">
        <f t="shared" si="1"/>
        <v>0</v>
      </c>
      <c r="I16" s="83">
        <f t="shared" si="1"/>
        <v>0</v>
      </c>
      <c r="J16" s="84">
        <f t="shared" si="1"/>
        <v>1346.48</v>
      </c>
    </row>
    <row r="20" ht="12.75">
      <c r="F20" s="39"/>
    </row>
  </sheetData>
  <sheetProtection/>
  <mergeCells count="3">
    <mergeCell ref="C4:I4"/>
    <mergeCell ref="B3:J3"/>
    <mergeCell ref="C2:J2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K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11.140625" style="0" customWidth="1"/>
    <col min="3" max="3" width="13.140625" style="0" customWidth="1"/>
    <col min="4" max="4" width="12.8515625" style="0" customWidth="1"/>
    <col min="5" max="5" width="14.00390625" style="0" customWidth="1"/>
    <col min="7" max="7" width="12.8515625" style="0" customWidth="1"/>
    <col min="9" max="9" width="12.8515625" style="0" customWidth="1"/>
  </cols>
  <sheetData>
    <row r="2" spans="3:11" ht="12.75">
      <c r="C2" s="137" t="s">
        <v>73</v>
      </c>
      <c r="D2" s="137"/>
      <c r="E2" s="137"/>
      <c r="F2" s="137"/>
      <c r="G2" s="137"/>
      <c r="H2" s="137"/>
      <c r="I2" s="137"/>
      <c r="J2" s="137"/>
      <c r="K2" s="137"/>
    </row>
    <row r="3" spans="2:10" ht="12.75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125</v>
      </c>
      <c r="D4" s="132"/>
      <c r="E4" s="132"/>
      <c r="F4" s="132"/>
      <c r="G4" s="132"/>
      <c r="H4" s="132"/>
      <c r="I4" s="132"/>
    </row>
    <row r="5" spans="2:10" ht="84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93</v>
      </c>
      <c r="C6" s="71" t="s">
        <v>81</v>
      </c>
      <c r="D6" s="93" t="s">
        <v>129</v>
      </c>
      <c r="E6" s="73">
        <v>55.4</v>
      </c>
      <c r="F6" s="74">
        <v>179.5</v>
      </c>
      <c r="G6" s="74" t="s">
        <v>11</v>
      </c>
      <c r="H6" s="74"/>
      <c r="I6" s="121"/>
      <c r="J6" s="90">
        <f>SUM(E6:I6)</f>
        <v>234.9</v>
      </c>
    </row>
    <row r="7" spans="2:10" ht="13.5" thickBot="1">
      <c r="B7" s="80"/>
      <c r="C7" s="81" t="s">
        <v>0</v>
      </c>
      <c r="D7" s="122"/>
      <c r="E7" s="83">
        <f aca="true" t="shared" si="0" ref="E7:J7">SUM(E6:E6)</f>
        <v>55.4</v>
      </c>
      <c r="F7" s="83">
        <f t="shared" si="0"/>
        <v>179.5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 t="shared" si="0"/>
        <v>234.9</v>
      </c>
    </row>
  </sheetData>
  <sheetProtection/>
  <mergeCells count="3">
    <mergeCell ref="B3:J3"/>
    <mergeCell ref="C4:I4"/>
    <mergeCell ref="C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2"/>
  <sheetViews>
    <sheetView zoomScale="154" zoomScaleNormal="154" zoomScalePageLayoutView="0" workbookViewId="0" topLeftCell="A13">
      <selection activeCell="I26" sqref="I26"/>
    </sheetView>
  </sheetViews>
  <sheetFormatPr defaultColWidth="9.140625" defaultRowHeight="12.75"/>
  <cols>
    <col min="1" max="1" width="18.28125" style="0" customWidth="1"/>
    <col min="2" max="2" width="10.8515625" style="0" customWidth="1"/>
    <col min="3" max="3" width="15.421875" style="0" customWidth="1"/>
    <col min="4" max="4" width="11.8515625" style="0" customWidth="1"/>
    <col min="5" max="5" width="11.140625" style="0" customWidth="1"/>
    <col min="6" max="6" width="15.28125" style="0" customWidth="1"/>
    <col min="7" max="7" width="11.57421875" style="0" customWidth="1"/>
    <col min="8" max="8" width="10.7109375" style="0" customWidth="1"/>
    <col min="9" max="9" width="12.421875" style="0" customWidth="1"/>
    <col min="14" max="14" width="15.7109375" style="0" customWidth="1"/>
  </cols>
  <sheetData>
    <row r="1" spans="1:6" s="24" customFormat="1" ht="12.75">
      <c r="A1" s="23"/>
      <c r="B1" s="138"/>
      <c r="C1" s="138"/>
      <c r="D1" s="138"/>
      <c r="E1" s="138"/>
      <c r="F1" s="138"/>
    </row>
    <row r="2" spans="1:6" s="25" customFormat="1" ht="12.75" customHeight="1">
      <c r="A2" s="139" t="s">
        <v>70</v>
      </c>
      <c r="B2" s="140"/>
      <c r="C2" s="140"/>
      <c r="D2" s="140"/>
      <c r="E2" s="140"/>
      <c r="F2" s="140"/>
    </row>
    <row r="3" spans="1:6" s="25" customFormat="1" ht="12.75">
      <c r="A3" s="36"/>
      <c r="B3" s="141"/>
      <c r="C3" s="141"/>
      <c r="D3" s="142"/>
      <c r="E3" s="142"/>
      <c r="F3" s="142"/>
    </row>
    <row r="4" spans="1:7" s="25" customFormat="1" ht="94.5" customHeight="1">
      <c r="A4" s="26" t="s">
        <v>130</v>
      </c>
      <c r="B4" s="31" t="s">
        <v>4</v>
      </c>
      <c r="C4" s="32" t="s">
        <v>5</v>
      </c>
      <c r="D4" s="28" t="s">
        <v>37</v>
      </c>
      <c r="E4" s="28" t="s">
        <v>6</v>
      </c>
      <c r="F4" s="28" t="s">
        <v>7</v>
      </c>
      <c r="G4" s="26" t="s">
        <v>114</v>
      </c>
    </row>
    <row r="5" spans="1:7" s="25" customFormat="1" ht="12.75">
      <c r="A5" s="4" t="s">
        <v>23</v>
      </c>
      <c r="B5" s="38">
        <f>Bucci!E24</f>
        <v>10</v>
      </c>
      <c r="C5" s="38">
        <f>Bucci!F24</f>
        <v>927.3500000000001</v>
      </c>
      <c r="D5" s="38">
        <f>Bucci!G24</f>
        <v>0</v>
      </c>
      <c r="E5" s="38">
        <f>Bucci!H24</f>
        <v>1214.3999999999999</v>
      </c>
      <c r="F5" s="38">
        <f>Bucci!I24</f>
        <v>9677.820000000002</v>
      </c>
      <c r="G5" s="59">
        <f>SUM(B5:F5)</f>
        <v>11829.570000000002</v>
      </c>
    </row>
    <row r="6" spans="1:7" s="25" customFormat="1" ht="12.75">
      <c r="A6" s="4" t="s">
        <v>36</v>
      </c>
      <c r="B6" s="38">
        <f>Balleari!E16</f>
        <v>259.2</v>
      </c>
      <c r="C6" s="38">
        <f>Balleari!F16</f>
        <v>1087.28</v>
      </c>
      <c r="D6" s="38">
        <f>Balleari!G16</f>
        <v>0</v>
      </c>
      <c r="E6" s="38">
        <f>Balleari!H16</f>
        <v>0</v>
      </c>
      <c r="F6" s="38">
        <f>Balleari!I16</f>
        <v>0</v>
      </c>
      <c r="G6" s="59">
        <f aca="true" t="shared" si="0" ref="G6:G24">SUM(B6:F6)</f>
        <v>1346.48</v>
      </c>
    </row>
    <row r="7" spans="1:14" s="25" customFormat="1" ht="12.75">
      <c r="A7" s="4" t="s">
        <v>24</v>
      </c>
      <c r="B7" s="38">
        <f>Bordilli!E18</f>
        <v>416.59999999999997</v>
      </c>
      <c r="C7" s="38">
        <f>Bordilli!F18</f>
        <v>348.14</v>
      </c>
      <c r="D7" s="38">
        <f>Bordilli!G18</f>
        <v>181.4</v>
      </c>
      <c r="E7" s="38">
        <f>Bordilli!H18</f>
        <v>0</v>
      </c>
      <c r="F7" s="38">
        <f>Bordilli!I18</f>
        <v>1198.21</v>
      </c>
      <c r="G7" s="59">
        <f t="shared" si="0"/>
        <v>2144.35</v>
      </c>
      <c r="K7" s="44"/>
      <c r="L7" s="44"/>
      <c r="M7" s="44"/>
      <c r="N7" s="45"/>
    </row>
    <row r="8" spans="1:13" s="25" customFormat="1" ht="12.75">
      <c r="A8" s="10" t="s">
        <v>25</v>
      </c>
      <c r="B8" s="38">
        <f>Campora!E13</f>
        <v>239.49999999999997</v>
      </c>
      <c r="C8" s="38">
        <f>Campora!F13</f>
        <v>48.55</v>
      </c>
      <c r="D8" s="38">
        <f>Campora!G13</f>
        <v>0</v>
      </c>
      <c r="E8" s="38">
        <f>Campora!H13</f>
        <v>0</v>
      </c>
      <c r="F8" s="38">
        <f>Campora!I13</f>
        <v>1002.81</v>
      </c>
      <c r="G8" s="59">
        <f t="shared" si="0"/>
        <v>1290.86</v>
      </c>
      <c r="M8" s="46"/>
    </row>
    <row r="9" spans="1:14" s="25" customFormat="1" ht="12.75">
      <c r="A9" s="6" t="s">
        <v>26</v>
      </c>
      <c r="B9" s="38">
        <f>Cenci!E12</f>
        <v>305.45</v>
      </c>
      <c r="C9" s="38">
        <f>Cenci!F12</f>
        <v>152.2</v>
      </c>
      <c r="D9" s="38">
        <f>Cenci!G12</f>
        <v>0</v>
      </c>
      <c r="E9" s="38">
        <f>Cenci!H12</f>
        <v>0</v>
      </c>
      <c r="F9" s="38">
        <f>Cenci!I12</f>
        <v>2505.16</v>
      </c>
      <c r="G9" s="59">
        <f t="shared" si="0"/>
        <v>2962.81</v>
      </c>
      <c r="M9" s="46"/>
      <c r="N9" s="46"/>
    </row>
    <row r="10" spans="1:14" s="25" customFormat="1" ht="12.75">
      <c r="A10" s="10" t="s">
        <v>27</v>
      </c>
      <c r="B10" s="38">
        <f>Fanghella!E9</f>
        <v>104.5</v>
      </c>
      <c r="C10" s="38">
        <f>Fanghella!F9</f>
        <v>134.2</v>
      </c>
      <c r="D10" s="38">
        <f>Fanghella!G9</f>
        <v>0</v>
      </c>
      <c r="E10" s="38">
        <f>Fanghella!H9</f>
        <v>0</v>
      </c>
      <c r="F10" s="38">
        <f>Fanghella!I9</f>
        <v>511.87</v>
      </c>
      <c r="G10" s="59">
        <f t="shared" si="0"/>
        <v>750.5699999999999</v>
      </c>
      <c r="J10" s="46"/>
      <c r="K10" s="46"/>
      <c r="M10" s="46"/>
      <c r="N10" s="46"/>
    </row>
    <row r="11" spans="1:14" s="25" customFormat="1" ht="12.75">
      <c r="A11" s="10" t="s">
        <v>28</v>
      </c>
      <c r="B11" s="38">
        <f>Fassio!E7</f>
        <v>95.7</v>
      </c>
      <c r="C11" s="38">
        <f>Fassio!F7</f>
        <v>21.5</v>
      </c>
      <c r="D11" s="38">
        <f>Fassio!G7</f>
        <v>0</v>
      </c>
      <c r="E11" s="38">
        <f>Fassio!H7</f>
        <v>0</v>
      </c>
      <c r="F11" s="38">
        <f>Fassio!I7</f>
        <v>0</v>
      </c>
      <c r="G11" s="59">
        <f t="shared" si="0"/>
        <v>117.2</v>
      </c>
      <c r="J11" s="46"/>
      <c r="K11" s="46"/>
      <c r="L11" s="46"/>
      <c r="N11" s="46"/>
    </row>
    <row r="12" spans="1:15" s="25" customFormat="1" ht="12.75">
      <c r="A12" s="10" t="s">
        <v>29</v>
      </c>
      <c r="B12" s="38">
        <f>Garassino!E9</f>
        <v>88.22999999999999</v>
      </c>
      <c r="C12" s="38">
        <f>Garassino!F9</f>
        <v>273.75</v>
      </c>
      <c r="D12" s="38">
        <f>Garassino!G9</f>
        <v>0</v>
      </c>
      <c r="E12" s="38">
        <f>Garassino!H9</f>
        <v>0</v>
      </c>
      <c r="F12" s="38">
        <f>Garassino!I9</f>
        <v>118.3</v>
      </c>
      <c r="G12" s="59">
        <f t="shared" si="0"/>
        <v>480.28000000000003</v>
      </c>
      <c r="O12" s="46"/>
    </row>
    <row r="13" spans="1:7" s="25" customFormat="1" ht="12.75">
      <c r="A13" s="10" t="s">
        <v>99</v>
      </c>
      <c r="B13" s="38">
        <f>Grosso!E9</f>
        <v>226.62</v>
      </c>
      <c r="C13" s="38">
        <f>Grosso!F9</f>
        <v>287.05</v>
      </c>
      <c r="D13" s="38">
        <f>Grosso!G9</f>
        <v>0</v>
      </c>
      <c r="E13" s="38">
        <f>Grosso!H9</f>
        <v>0</v>
      </c>
      <c r="F13" s="38">
        <f>Grosso!I9</f>
        <v>216.87</v>
      </c>
      <c r="G13" s="59">
        <f t="shared" si="0"/>
        <v>730.5400000000001</v>
      </c>
    </row>
    <row r="14" spans="1:7" s="25" customFormat="1" ht="12.75">
      <c r="A14" s="10" t="s">
        <v>30</v>
      </c>
      <c r="B14" s="38">
        <f>Piciocchi!E23</f>
        <v>934.53</v>
      </c>
      <c r="C14" s="38">
        <f>Piciocchi!F23</f>
        <v>86.85</v>
      </c>
      <c r="D14" s="38">
        <f>Piciocchi!G23</f>
        <v>0</v>
      </c>
      <c r="E14" s="38">
        <f>Piciocchi!H23</f>
        <v>0</v>
      </c>
      <c r="F14" s="38">
        <f>Piciocchi!I23</f>
        <v>2626.01</v>
      </c>
      <c r="G14" s="59">
        <f t="shared" si="0"/>
        <v>3647.3900000000003</v>
      </c>
    </row>
    <row r="15" spans="1:7" s="25" customFormat="1" ht="12.75">
      <c r="A15" s="10" t="s">
        <v>31</v>
      </c>
      <c r="B15" s="38">
        <f>Serafini!E10</f>
        <v>0</v>
      </c>
      <c r="C15" s="38">
        <f>Serafini!F10</f>
        <v>431.9</v>
      </c>
      <c r="D15" s="38">
        <f>Serafini!G10</f>
        <v>0</v>
      </c>
      <c r="E15" s="38">
        <f>Serafini!H10</f>
        <v>0</v>
      </c>
      <c r="F15" s="38">
        <f>Serafini!I10</f>
        <v>2732.42</v>
      </c>
      <c r="G15" s="59">
        <f t="shared" si="0"/>
        <v>3164.32</v>
      </c>
    </row>
    <row r="16" spans="1:7" s="25" customFormat="1" ht="12.75">
      <c r="A16" s="10" t="s">
        <v>33</v>
      </c>
      <c r="B16" s="38">
        <f>Vinacci!F44</f>
        <v>2198.8599999999997</v>
      </c>
      <c r="C16" s="38">
        <f>Vinacci!G44</f>
        <v>1797.7699999999998</v>
      </c>
      <c r="D16" s="38">
        <f>Vinacci!H44</f>
        <v>516.02</v>
      </c>
      <c r="E16" s="38">
        <f>Vinacci!I44</f>
        <v>0</v>
      </c>
      <c r="F16" s="38">
        <f>Vinacci!J44</f>
        <v>9889.91</v>
      </c>
      <c r="G16" s="59">
        <f t="shared" si="0"/>
        <v>14402.56</v>
      </c>
    </row>
    <row r="17" spans="1:7" s="25" customFormat="1" ht="12.75">
      <c r="A17" s="10" t="s">
        <v>32</v>
      </c>
      <c r="B17" s="38">
        <f>Viscogliosi!E19</f>
        <v>429.76</v>
      </c>
      <c r="C17" s="38">
        <f>Viscogliosi!F19</f>
        <v>717.25</v>
      </c>
      <c r="D17" s="38">
        <f>Viscogliosi!G19</f>
        <v>79</v>
      </c>
      <c r="E17" s="38">
        <f>Viscogliosi!H19</f>
        <v>0</v>
      </c>
      <c r="F17" s="38">
        <f>Viscogliosi!I19</f>
        <v>2545.33</v>
      </c>
      <c r="G17" s="59">
        <f t="shared" si="0"/>
        <v>3771.34</v>
      </c>
    </row>
    <row r="18" spans="1:7" s="25" customFormat="1" ht="12.75">
      <c r="A18" s="10" t="s">
        <v>63</v>
      </c>
      <c r="B18" s="38">
        <f>Amorfini!E7</f>
        <v>0</v>
      </c>
      <c r="C18" s="38">
        <f>Amorfini!F7</f>
        <v>0</v>
      </c>
      <c r="D18" s="38">
        <f>Amorfini!G7</f>
        <v>0</v>
      </c>
      <c r="E18" s="38">
        <f>Amorfini!H7</f>
        <v>0</v>
      </c>
      <c r="F18" s="38">
        <f>Amorfini!I7</f>
        <v>670</v>
      </c>
      <c r="G18" s="59">
        <f t="shared" si="0"/>
        <v>670</v>
      </c>
    </row>
    <row r="19" spans="1:7" s="25" customFormat="1" ht="12.75">
      <c r="A19" s="10" t="s">
        <v>59</v>
      </c>
      <c r="B19" s="38">
        <f>Anzalone!E8</f>
        <v>397.48</v>
      </c>
      <c r="C19" s="38">
        <f>Anzalone!F8</f>
        <v>247.74</v>
      </c>
      <c r="D19" s="38">
        <f>Anzalone!G8</f>
        <v>0</v>
      </c>
      <c r="E19" s="38">
        <f>Anzalone!H8</f>
        <v>0</v>
      </c>
      <c r="F19" s="38">
        <f>Anzalone!I8</f>
        <v>885.19</v>
      </c>
      <c r="G19" s="59">
        <f>SUM(B19:F19)</f>
        <v>1530.41</v>
      </c>
    </row>
    <row r="20" spans="1:7" s="25" customFormat="1" ht="12.75">
      <c r="A20" s="10" t="s">
        <v>96</v>
      </c>
      <c r="B20" s="38">
        <f>Fontana!E7</f>
        <v>0</v>
      </c>
      <c r="C20" s="38">
        <f>Fontana!F7</f>
        <v>132</v>
      </c>
      <c r="D20" s="38">
        <f>Fontana!G7</f>
        <v>0</v>
      </c>
      <c r="E20" s="38">
        <f>Fontana!H7</f>
        <v>0</v>
      </c>
      <c r="F20" s="38">
        <f>Fontana!I7</f>
        <v>0</v>
      </c>
      <c r="G20" s="59">
        <f t="shared" si="0"/>
        <v>132</v>
      </c>
    </row>
    <row r="21" spans="1:7" s="25" customFormat="1" ht="12.75">
      <c r="A21" s="10" t="s">
        <v>78</v>
      </c>
      <c r="B21" s="38">
        <f>Gambino!E8</f>
        <v>64</v>
      </c>
      <c r="C21" s="38">
        <f>Gambino!F8</f>
        <v>107.5</v>
      </c>
      <c r="D21" s="38">
        <f>Gambino!G8</f>
        <v>0</v>
      </c>
      <c r="E21" s="38">
        <f>Gambino!H8</f>
        <v>0</v>
      </c>
      <c r="F21" s="38">
        <f>Gambino!I8</f>
        <v>407.48</v>
      </c>
      <c r="G21" s="59">
        <f t="shared" si="0"/>
        <v>578.98</v>
      </c>
    </row>
    <row r="22" spans="1:8" s="25" customFormat="1" ht="12.75">
      <c r="A22" s="10" t="s">
        <v>42</v>
      </c>
      <c r="B22" s="38">
        <f>Maresca!E7</f>
        <v>0</v>
      </c>
      <c r="C22" s="38">
        <f>Maresca!F7</f>
        <v>0</v>
      </c>
      <c r="D22" s="38">
        <f>Maresca!G7</f>
        <v>0</v>
      </c>
      <c r="E22" s="38">
        <f>Maresca!H7</f>
        <v>0</v>
      </c>
      <c r="F22" s="38">
        <f>Maresca!I7</f>
        <v>42.5</v>
      </c>
      <c r="G22" s="59">
        <f t="shared" si="0"/>
        <v>42.5</v>
      </c>
      <c r="H22" s="40"/>
    </row>
    <row r="23" spans="1:10" s="25" customFormat="1" ht="12.75">
      <c r="A23" s="10" t="s">
        <v>60</v>
      </c>
      <c r="B23" s="38">
        <f>Remuzzi!E7</f>
        <v>0</v>
      </c>
      <c r="C23" s="38">
        <f>Remuzzi!F7</f>
        <v>0</v>
      </c>
      <c r="D23" s="38">
        <f>Remuzzi!G7</f>
        <v>0</v>
      </c>
      <c r="E23" s="38">
        <f>Remuzzi!H7</f>
        <v>0</v>
      </c>
      <c r="F23" s="38">
        <f>Remuzzi!I7</f>
        <v>399.02</v>
      </c>
      <c r="G23" s="59">
        <f t="shared" si="0"/>
        <v>399.02</v>
      </c>
      <c r="J23" s="40"/>
    </row>
    <row r="24" spans="1:7" s="25" customFormat="1" ht="12.75">
      <c r="A24" s="10" t="s">
        <v>97</v>
      </c>
      <c r="B24" s="38">
        <f>Salemi!E7</f>
        <v>55.4</v>
      </c>
      <c r="C24" s="38">
        <f>Salemi!F7</f>
        <v>179.5</v>
      </c>
      <c r="D24" s="38">
        <f>Salemi!G7</f>
        <v>0</v>
      </c>
      <c r="E24" s="38">
        <f>Salemi!H7</f>
        <v>0</v>
      </c>
      <c r="F24" s="38">
        <f>Salemi!I7</f>
        <v>0</v>
      </c>
      <c r="G24" s="59">
        <f t="shared" si="0"/>
        <v>234.9</v>
      </c>
    </row>
    <row r="25" spans="1:9" s="25" customFormat="1" ht="12.75">
      <c r="A25" s="8" t="s">
        <v>135</v>
      </c>
      <c r="B25" s="127">
        <f aca="true" t="shared" si="1" ref="B25:G25">SUM(B5:B24)</f>
        <v>5825.83</v>
      </c>
      <c r="C25" s="127">
        <f t="shared" si="1"/>
        <v>6980.53</v>
      </c>
      <c r="D25" s="127">
        <f t="shared" si="1"/>
        <v>776.42</v>
      </c>
      <c r="E25" s="127">
        <f t="shared" si="1"/>
        <v>1214.3999999999999</v>
      </c>
      <c r="F25" s="127">
        <f t="shared" si="1"/>
        <v>35428.9</v>
      </c>
      <c r="G25" s="22">
        <f t="shared" si="1"/>
        <v>50226.08000000001</v>
      </c>
      <c r="H25" s="40"/>
      <c r="I25" s="123"/>
    </row>
    <row r="26" spans="1:6" s="25" customFormat="1" ht="12.75">
      <c r="A26" s="116"/>
      <c r="B26" s="125"/>
      <c r="C26" s="116"/>
      <c r="D26" s="116"/>
      <c r="E26" s="116"/>
      <c r="F26" s="116"/>
    </row>
    <row r="27" s="143" customFormat="1" ht="12" customHeight="1"/>
    <row r="28" spans="3:5" s="116" customFormat="1" ht="12.75">
      <c r="C28" s="118"/>
      <c r="E28" s="118"/>
    </row>
    <row r="29" spans="2:3" s="116" customFormat="1" ht="12.75">
      <c r="B29" s="117"/>
      <c r="C29" s="118"/>
    </row>
    <row r="30" spans="2:3" s="116" customFormat="1" ht="12.75">
      <c r="B30" s="117"/>
      <c r="C30" s="118"/>
    </row>
    <row r="31" s="116" customFormat="1" ht="12.75"/>
    <row r="32" s="116" customFormat="1" ht="12.75">
      <c r="B32" s="117"/>
    </row>
  </sheetData>
  <sheetProtection/>
  <mergeCells count="4">
    <mergeCell ref="B1:F1"/>
    <mergeCell ref="A2:F2"/>
    <mergeCell ref="B3:F3"/>
    <mergeCell ref="A27:IV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H29" sqref="H29"/>
    </sheetView>
  </sheetViews>
  <sheetFormatPr defaultColWidth="9.140625" defaultRowHeight="12.75"/>
  <cols>
    <col min="2" max="2" width="14.8515625" style="0" customWidth="1"/>
    <col min="3" max="3" width="14.00390625" style="0" customWidth="1"/>
    <col min="4" max="4" width="16.7109375" style="0" customWidth="1"/>
    <col min="5" max="5" width="13.57421875" style="0" customWidth="1"/>
    <col min="6" max="6" width="11.421875" style="0" customWidth="1"/>
    <col min="7" max="7" width="13.140625" style="0" customWidth="1"/>
    <col min="8" max="8" width="10.28125" style="0" customWidth="1"/>
    <col min="9" max="9" width="9.57421875" style="0" customWidth="1"/>
    <col min="10" max="10" width="10.421875" style="0" customWidth="1"/>
  </cols>
  <sheetData>
    <row r="1" spans="3:8" ht="12.75">
      <c r="C1" s="2"/>
      <c r="D1" s="2"/>
      <c r="E1" s="1"/>
      <c r="F1" s="1"/>
      <c r="G1" s="1"/>
      <c r="H1" s="1"/>
    </row>
    <row r="2" spans="2:9" ht="12.75" customHeight="1">
      <c r="B2" s="131" t="s">
        <v>72</v>
      </c>
      <c r="C2" s="131"/>
      <c r="D2" s="131"/>
      <c r="E2" s="131"/>
      <c r="F2" s="131"/>
      <c r="G2" s="131"/>
      <c r="H2" s="131"/>
      <c r="I2" s="131"/>
    </row>
    <row r="3" spans="2:10" ht="12.75" customHeight="1">
      <c r="B3" s="129" t="s">
        <v>67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</v>
      </c>
      <c r="D4" s="132"/>
      <c r="E4" s="132"/>
      <c r="F4" s="132"/>
      <c r="G4" s="132"/>
      <c r="H4" s="132"/>
      <c r="I4" s="132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13</v>
      </c>
      <c r="C6" s="92" t="s">
        <v>137</v>
      </c>
      <c r="D6" s="93">
        <v>43138</v>
      </c>
      <c r="E6" s="73">
        <v>17</v>
      </c>
      <c r="F6" s="74">
        <v>4.6</v>
      </c>
      <c r="G6" s="74"/>
      <c r="H6" s="74"/>
      <c r="I6" s="94"/>
      <c r="J6" s="90">
        <f aca="true" t="shared" si="0" ref="J6:J17">SUM(E6:I6)</f>
        <v>21.6</v>
      </c>
    </row>
    <row r="7" spans="2:10" ht="13.5" thickBot="1">
      <c r="B7" s="78"/>
      <c r="C7" s="10" t="s">
        <v>46</v>
      </c>
      <c r="D7" s="12">
        <v>43143</v>
      </c>
      <c r="E7" s="7">
        <v>58</v>
      </c>
      <c r="F7" s="16"/>
      <c r="G7" s="18"/>
      <c r="H7" s="16"/>
      <c r="I7" s="16"/>
      <c r="J7" s="90">
        <f t="shared" si="0"/>
        <v>58</v>
      </c>
    </row>
    <row r="8" spans="2:10" ht="13.5" thickBot="1">
      <c r="B8" s="78"/>
      <c r="C8" s="10" t="s">
        <v>40</v>
      </c>
      <c r="D8" s="12">
        <v>43268</v>
      </c>
      <c r="E8" s="5">
        <v>58</v>
      </c>
      <c r="F8" s="16"/>
      <c r="G8" s="18"/>
      <c r="H8" s="16"/>
      <c r="I8" s="16"/>
      <c r="J8" s="90">
        <f t="shared" si="0"/>
        <v>58</v>
      </c>
    </row>
    <row r="9" spans="2:10" ht="13.5" thickBot="1">
      <c r="B9" s="79"/>
      <c r="C9" s="3" t="s">
        <v>115</v>
      </c>
      <c r="D9" s="14">
        <v>43371</v>
      </c>
      <c r="E9" s="9">
        <v>95</v>
      </c>
      <c r="F9" s="16">
        <v>59</v>
      </c>
      <c r="G9" s="18"/>
      <c r="H9" s="16"/>
      <c r="I9" s="16">
        <v>685.38</v>
      </c>
      <c r="J9" s="90">
        <f t="shared" si="0"/>
        <v>839.38</v>
      </c>
    </row>
    <row r="10" spans="2:10" ht="13.5" thickBot="1">
      <c r="B10" s="79"/>
      <c r="C10" s="3" t="s">
        <v>81</v>
      </c>
      <c r="D10" s="14">
        <v>43383</v>
      </c>
      <c r="E10" s="9">
        <v>22</v>
      </c>
      <c r="F10" s="16">
        <v>12.99</v>
      </c>
      <c r="G10" s="18"/>
      <c r="H10" s="16"/>
      <c r="I10" s="16"/>
      <c r="J10" s="90">
        <f t="shared" si="0"/>
        <v>34.99</v>
      </c>
    </row>
    <row r="11" spans="2:10" ht="13.5" thickBot="1">
      <c r="B11" s="79"/>
      <c r="C11" s="3" t="s">
        <v>81</v>
      </c>
      <c r="D11" s="14">
        <v>43397</v>
      </c>
      <c r="E11" s="9"/>
      <c r="F11" s="16">
        <v>20.4</v>
      </c>
      <c r="G11" s="18"/>
      <c r="H11" s="16"/>
      <c r="I11" s="16"/>
      <c r="J11" s="90">
        <f t="shared" si="0"/>
        <v>20.4</v>
      </c>
    </row>
    <row r="12" spans="2:10" ht="13.5" thickBot="1">
      <c r="B12" s="79"/>
      <c r="C12" s="10" t="s">
        <v>88</v>
      </c>
      <c r="D12" s="12">
        <v>43399</v>
      </c>
      <c r="E12" s="7"/>
      <c r="F12" s="16">
        <v>214.55</v>
      </c>
      <c r="G12" s="18">
        <v>181.4</v>
      </c>
      <c r="H12" s="16"/>
      <c r="I12" s="16"/>
      <c r="J12" s="90">
        <f t="shared" si="0"/>
        <v>395.95000000000005</v>
      </c>
    </row>
    <row r="13" spans="2:10" ht="13.5" thickBot="1">
      <c r="B13" s="79"/>
      <c r="C13" s="10" t="s">
        <v>89</v>
      </c>
      <c r="D13" s="12">
        <v>43400</v>
      </c>
      <c r="E13" s="7"/>
      <c r="F13" s="16">
        <v>4</v>
      </c>
      <c r="G13" s="18"/>
      <c r="H13" s="16"/>
      <c r="I13" s="16"/>
      <c r="J13" s="90">
        <f t="shared" si="0"/>
        <v>4</v>
      </c>
    </row>
    <row r="14" spans="2:10" ht="13.5" thickBot="1">
      <c r="B14" s="79"/>
      <c r="C14" s="10" t="s">
        <v>86</v>
      </c>
      <c r="D14" s="12">
        <v>43410</v>
      </c>
      <c r="E14" s="7">
        <v>81.2</v>
      </c>
      <c r="F14" s="16">
        <v>19.4</v>
      </c>
      <c r="G14" s="18"/>
      <c r="H14" s="16"/>
      <c r="I14" s="16"/>
      <c r="J14" s="90">
        <f t="shared" si="0"/>
        <v>100.6</v>
      </c>
    </row>
    <row r="15" spans="2:10" ht="13.5" thickBot="1">
      <c r="B15" s="79"/>
      <c r="C15" s="10" t="s">
        <v>40</v>
      </c>
      <c r="D15" s="12">
        <v>43426</v>
      </c>
      <c r="E15" s="7">
        <v>24</v>
      </c>
      <c r="F15" s="16">
        <v>13.2</v>
      </c>
      <c r="G15" s="18"/>
      <c r="H15" s="16"/>
      <c r="I15" s="16"/>
      <c r="J15" s="90">
        <f t="shared" si="0"/>
        <v>37.2</v>
      </c>
    </row>
    <row r="16" spans="2:10" ht="13.5" thickBot="1">
      <c r="B16" s="95"/>
      <c r="C16" s="3" t="s">
        <v>40</v>
      </c>
      <c r="D16" s="14">
        <v>43430</v>
      </c>
      <c r="E16" s="29">
        <v>61.4</v>
      </c>
      <c r="F16" s="16"/>
      <c r="G16" s="18"/>
      <c r="H16" s="16"/>
      <c r="I16" s="16"/>
      <c r="J16" s="90">
        <f t="shared" si="0"/>
        <v>61.4</v>
      </c>
    </row>
    <row r="17" spans="2:10" ht="12.75">
      <c r="B17" s="79"/>
      <c r="C17" s="3" t="s">
        <v>122</v>
      </c>
      <c r="D17" s="42"/>
      <c r="E17" s="47"/>
      <c r="F17" s="48"/>
      <c r="G17" s="18"/>
      <c r="H17" s="16"/>
      <c r="I17" s="16">
        <v>512.83</v>
      </c>
      <c r="J17" s="90">
        <f t="shared" si="0"/>
        <v>512.83</v>
      </c>
    </row>
    <row r="18" spans="2:10" ht="13.5" thickBot="1">
      <c r="B18" s="80"/>
      <c r="C18" s="81" t="s">
        <v>0</v>
      </c>
      <c r="D18" s="91"/>
      <c r="E18" s="83">
        <f aca="true" t="shared" si="1" ref="E18:J18">SUM(E6:E17)</f>
        <v>416.59999999999997</v>
      </c>
      <c r="F18" s="83">
        <f t="shared" si="1"/>
        <v>348.14</v>
      </c>
      <c r="G18" s="83">
        <f t="shared" si="1"/>
        <v>181.4</v>
      </c>
      <c r="H18" s="83">
        <f t="shared" si="1"/>
        <v>0</v>
      </c>
      <c r="I18" s="83">
        <f t="shared" si="1"/>
        <v>1198.21</v>
      </c>
      <c r="J18" s="84">
        <f t="shared" si="1"/>
        <v>2144.3500000000004</v>
      </c>
    </row>
    <row r="19" spans="2:9" ht="12.75">
      <c r="B19" s="19"/>
      <c r="C19" s="19"/>
      <c r="D19" s="1"/>
      <c r="E19" s="20"/>
      <c r="F19" s="15"/>
      <c r="G19" s="20"/>
      <c r="H19" s="20"/>
      <c r="I19" s="20"/>
    </row>
    <row r="24" ht="12.75">
      <c r="J24" s="37"/>
    </row>
    <row r="25" ht="12.75">
      <c r="F25" s="25"/>
    </row>
    <row r="26" spans="5:11" ht="12.75">
      <c r="E26" s="25"/>
      <c r="F26" s="20"/>
      <c r="G26" s="25"/>
      <c r="K26" s="39"/>
    </row>
  </sheetData>
  <sheetProtection/>
  <mergeCells count="3">
    <mergeCell ref="C4:I4"/>
    <mergeCell ref="B3:J3"/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13.57421875" style="0" customWidth="1"/>
    <col min="3" max="3" width="13.7109375" style="0" customWidth="1"/>
    <col min="4" max="4" width="13.28125" style="0" customWidth="1"/>
    <col min="5" max="5" width="13.57421875" style="0" customWidth="1"/>
    <col min="6" max="6" width="11.8515625" style="0" customWidth="1"/>
    <col min="7" max="7" width="11.140625" style="0" customWidth="1"/>
    <col min="8" max="8" width="9.7109375" style="0" customWidth="1"/>
    <col min="9" max="9" width="11.57421875" style="0" customWidth="1"/>
    <col min="10" max="10" width="10.57421875" style="0" customWidth="1"/>
  </cols>
  <sheetData>
    <row r="1" spans="3:8" ht="12.75">
      <c r="C1" s="2"/>
      <c r="D1" s="2"/>
      <c r="E1" s="1"/>
      <c r="F1" s="1"/>
      <c r="G1" s="1"/>
      <c r="H1" s="1"/>
    </row>
    <row r="2" spans="3:9" ht="12.75">
      <c r="C2" s="131" t="s">
        <v>73</v>
      </c>
      <c r="D2" s="133"/>
      <c r="E2" s="133"/>
      <c r="F2" s="133"/>
      <c r="G2" s="133"/>
      <c r="H2" s="133"/>
      <c r="I2" s="133"/>
    </row>
    <row r="3" spans="2:10" ht="12.75" customHeight="1">
      <c r="B3" s="129" t="s">
        <v>66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1" ht="13.5" thickBot="1">
      <c r="B6" s="70" t="s">
        <v>14</v>
      </c>
      <c r="C6" s="27" t="s">
        <v>51</v>
      </c>
      <c r="D6" s="58">
        <v>43192</v>
      </c>
      <c r="E6" s="5">
        <v>27.4</v>
      </c>
      <c r="F6" s="16">
        <v>48.55</v>
      </c>
      <c r="G6" s="16"/>
      <c r="H6" s="16"/>
      <c r="I6" s="50">
        <v>905.31</v>
      </c>
      <c r="J6" s="90">
        <f aca="true" t="shared" si="0" ref="J6:J12">SUM(E6:I6)</f>
        <v>981.26</v>
      </c>
      <c r="K6" s="39"/>
    </row>
    <row r="7" spans="2:10" ht="13.5" thickBot="1">
      <c r="B7" s="78"/>
      <c r="C7" s="10" t="s">
        <v>40</v>
      </c>
      <c r="D7" s="12">
        <v>43230</v>
      </c>
      <c r="E7" s="5">
        <v>21.6</v>
      </c>
      <c r="F7" s="16"/>
      <c r="G7" s="18"/>
      <c r="H7" s="16"/>
      <c r="I7" s="16"/>
      <c r="J7" s="90">
        <f t="shared" si="0"/>
        <v>21.6</v>
      </c>
    </row>
    <row r="8" spans="2:10" ht="13.5" thickBot="1">
      <c r="B8" s="78"/>
      <c r="C8" s="27" t="s">
        <v>48</v>
      </c>
      <c r="D8" s="12">
        <v>43242</v>
      </c>
      <c r="E8" s="5">
        <v>52.2</v>
      </c>
      <c r="F8" s="16"/>
      <c r="G8" s="18"/>
      <c r="H8" s="16"/>
      <c r="I8" s="16"/>
      <c r="J8" s="90">
        <f t="shared" si="0"/>
        <v>52.2</v>
      </c>
    </row>
    <row r="9" spans="2:10" ht="13.5" thickBot="1">
      <c r="B9" s="78"/>
      <c r="C9" s="10" t="s">
        <v>79</v>
      </c>
      <c r="D9" s="12">
        <v>43393</v>
      </c>
      <c r="E9" s="5">
        <f>96+15</f>
        <v>111</v>
      </c>
      <c r="F9" s="16"/>
      <c r="G9" s="18"/>
      <c r="H9" s="16"/>
      <c r="I9" s="16"/>
      <c r="J9" s="90">
        <f t="shared" si="0"/>
        <v>111</v>
      </c>
    </row>
    <row r="10" spans="2:10" ht="13.5" thickBot="1">
      <c r="B10" s="79"/>
      <c r="C10" s="3" t="s">
        <v>92</v>
      </c>
      <c r="D10" s="14">
        <v>43397</v>
      </c>
      <c r="E10" s="9">
        <v>6.1</v>
      </c>
      <c r="F10" s="16"/>
      <c r="G10" s="51"/>
      <c r="H10" s="16"/>
      <c r="I10" s="16"/>
      <c r="J10" s="90">
        <f t="shared" si="0"/>
        <v>6.1</v>
      </c>
    </row>
    <row r="11" spans="2:10" ht="13.5" thickBot="1">
      <c r="B11" s="79"/>
      <c r="C11" s="3" t="s">
        <v>81</v>
      </c>
      <c r="D11" s="14" t="s">
        <v>101</v>
      </c>
      <c r="E11" s="9"/>
      <c r="F11" s="16"/>
      <c r="G11" s="51"/>
      <c r="H11" s="16"/>
      <c r="I11" s="16">
        <v>97.5</v>
      </c>
      <c r="J11" s="90">
        <f t="shared" si="0"/>
        <v>97.5</v>
      </c>
    </row>
    <row r="12" spans="2:10" ht="12.75">
      <c r="B12" s="79"/>
      <c r="C12" s="3" t="s">
        <v>40</v>
      </c>
      <c r="D12" s="14">
        <v>43434</v>
      </c>
      <c r="E12" s="9">
        <v>21.2</v>
      </c>
      <c r="F12" s="16"/>
      <c r="G12" s="18"/>
      <c r="H12" s="16"/>
      <c r="I12" s="16"/>
      <c r="J12" s="90">
        <f t="shared" si="0"/>
        <v>21.2</v>
      </c>
    </row>
    <row r="13" spans="2:10" ht="13.5" thickBot="1">
      <c r="B13" s="98"/>
      <c r="C13" s="81" t="s">
        <v>0</v>
      </c>
      <c r="D13" s="91"/>
      <c r="E13" s="83">
        <f aca="true" t="shared" si="1" ref="E13:J13">SUM(E6:E12)</f>
        <v>239.49999999999997</v>
      </c>
      <c r="F13" s="83">
        <f t="shared" si="1"/>
        <v>48.55</v>
      </c>
      <c r="G13" s="83">
        <f t="shared" si="1"/>
        <v>0</v>
      </c>
      <c r="H13" s="83">
        <f t="shared" si="1"/>
        <v>0</v>
      </c>
      <c r="I13" s="83">
        <f t="shared" si="1"/>
        <v>1002.81</v>
      </c>
      <c r="J13" s="84">
        <f t="shared" si="1"/>
        <v>1290.86</v>
      </c>
    </row>
    <row r="14" spans="2:9" s="25" customFormat="1" ht="12.75">
      <c r="B14" s="19"/>
      <c r="C14" s="19"/>
      <c r="D14" s="1"/>
      <c r="E14" s="20"/>
      <c r="F14" s="15"/>
      <c r="G14" s="20"/>
      <c r="H14" s="20"/>
      <c r="I14" s="20"/>
    </row>
    <row r="15" ht="12.75">
      <c r="B15" s="34"/>
    </row>
  </sheetData>
  <sheetProtection/>
  <mergeCells count="3">
    <mergeCell ref="C2:I2"/>
    <mergeCell ref="C4:I4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12.00390625" style="0" customWidth="1"/>
    <col min="4" max="4" width="16.28125" style="0" customWidth="1"/>
    <col min="5" max="5" width="13.140625" style="0" customWidth="1"/>
    <col min="9" max="9" width="12.8515625" style="0" customWidth="1"/>
  </cols>
  <sheetData>
    <row r="2" spans="3:9" ht="12.75">
      <c r="C2" s="131" t="s">
        <v>73</v>
      </c>
      <c r="D2" s="133"/>
      <c r="E2" s="133"/>
      <c r="F2" s="133"/>
      <c r="G2" s="133"/>
      <c r="H2" s="133"/>
      <c r="I2" s="133"/>
    </row>
    <row r="3" spans="2:10" ht="12.75" customHeight="1">
      <c r="B3" s="129" t="s">
        <v>68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15</v>
      </c>
      <c r="C6" s="92" t="s">
        <v>40</v>
      </c>
      <c r="D6" s="93">
        <v>43110</v>
      </c>
      <c r="E6" s="73">
        <f>52.2+23.8</f>
        <v>76</v>
      </c>
      <c r="F6" s="74"/>
      <c r="G6" s="74"/>
      <c r="H6" s="74"/>
      <c r="I6" s="97"/>
      <c r="J6" s="90">
        <f aca="true" t="shared" si="0" ref="J6:J11">SUM(E6:I6)</f>
        <v>76</v>
      </c>
    </row>
    <row r="7" spans="2:10" ht="13.5" thickBot="1">
      <c r="B7" s="78"/>
      <c r="C7" s="10" t="s">
        <v>52</v>
      </c>
      <c r="D7" s="12">
        <v>43172</v>
      </c>
      <c r="E7" s="5">
        <f>28+28</f>
        <v>56</v>
      </c>
      <c r="F7" s="16">
        <v>7.95</v>
      </c>
      <c r="G7" s="18"/>
      <c r="H7" s="16"/>
      <c r="I7" s="16"/>
      <c r="J7" s="90">
        <f t="shared" si="0"/>
        <v>63.95</v>
      </c>
    </row>
    <row r="8" spans="2:10" ht="13.5" thickBot="1">
      <c r="B8" s="78"/>
      <c r="C8" s="10" t="s">
        <v>39</v>
      </c>
      <c r="D8" s="12">
        <v>43258</v>
      </c>
      <c r="E8" s="7">
        <v>173.45</v>
      </c>
      <c r="F8" s="16"/>
      <c r="G8" s="18"/>
      <c r="H8" s="16"/>
      <c r="I8" s="16"/>
      <c r="J8" s="90">
        <f t="shared" si="0"/>
        <v>173.45</v>
      </c>
    </row>
    <row r="9" spans="2:10" ht="13.5" thickBot="1">
      <c r="B9" s="79"/>
      <c r="C9" s="3" t="s">
        <v>53</v>
      </c>
      <c r="D9" s="13">
        <v>43298</v>
      </c>
      <c r="E9" s="9"/>
      <c r="F9" s="16">
        <v>101.15</v>
      </c>
      <c r="G9" s="18"/>
      <c r="H9" s="16"/>
      <c r="I9" s="16">
        <v>352.85</v>
      </c>
      <c r="J9" s="90">
        <f t="shared" si="0"/>
        <v>454</v>
      </c>
    </row>
    <row r="10" spans="2:10" ht="13.5" thickBot="1">
      <c r="B10" s="79"/>
      <c r="C10" s="3" t="s">
        <v>113</v>
      </c>
      <c r="D10" s="13">
        <v>43358</v>
      </c>
      <c r="E10" s="9"/>
      <c r="F10" s="16">
        <v>26.9</v>
      </c>
      <c r="G10" s="18"/>
      <c r="H10" s="16"/>
      <c r="I10" s="16"/>
      <c r="J10" s="90">
        <f t="shared" si="0"/>
        <v>26.9</v>
      </c>
    </row>
    <row r="11" spans="2:10" ht="12.75">
      <c r="B11" s="79"/>
      <c r="C11" s="3" t="s">
        <v>84</v>
      </c>
      <c r="D11" s="13">
        <v>43361</v>
      </c>
      <c r="E11" s="9"/>
      <c r="F11" s="16">
        <v>16.2</v>
      </c>
      <c r="G11" s="18"/>
      <c r="H11" s="16"/>
      <c r="I11" s="16">
        <v>2152.31</v>
      </c>
      <c r="J11" s="90">
        <f t="shared" si="0"/>
        <v>2168.5099999999998</v>
      </c>
    </row>
    <row r="12" spans="2:10" ht="13.5" thickBot="1">
      <c r="B12" s="80"/>
      <c r="C12" s="81" t="s">
        <v>0</v>
      </c>
      <c r="D12" s="91"/>
      <c r="E12" s="83">
        <f aca="true" t="shared" si="1" ref="E12:J12">SUM(E6:E11)</f>
        <v>305.45</v>
      </c>
      <c r="F12" s="83">
        <f t="shared" si="1"/>
        <v>152.2</v>
      </c>
      <c r="G12" s="83">
        <f t="shared" si="1"/>
        <v>0</v>
      </c>
      <c r="H12" s="83">
        <f t="shared" si="1"/>
        <v>0</v>
      </c>
      <c r="I12" s="83">
        <f t="shared" si="1"/>
        <v>2505.16</v>
      </c>
      <c r="J12" s="84">
        <f t="shared" si="1"/>
        <v>2962.8099999999995</v>
      </c>
    </row>
    <row r="14" s="128" customFormat="1" ht="12.75"/>
  </sheetData>
  <sheetProtection/>
  <mergeCells count="4">
    <mergeCell ref="C2:I2"/>
    <mergeCell ref="C4:I4"/>
    <mergeCell ref="A14:IV14"/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3.28125" style="0" customWidth="1"/>
    <col min="4" max="4" width="15.140625" style="0" customWidth="1"/>
    <col min="5" max="5" width="15.28125" style="0" customWidth="1"/>
    <col min="7" max="7" width="14.8515625" style="0" customWidth="1"/>
    <col min="9" max="9" width="12.140625" style="0" customWidth="1"/>
  </cols>
  <sheetData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 customHeight="1">
      <c r="B3" s="129" t="s">
        <v>69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16</v>
      </c>
      <c r="C6" s="92" t="s">
        <v>75</v>
      </c>
      <c r="D6" s="93" t="s">
        <v>123</v>
      </c>
      <c r="E6" s="73"/>
      <c r="F6" s="74"/>
      <c r="G6" s="89"/>
      <c r="H6" s="74"/>
      <c r="I6" s="74">
        <v>316.87</v>
      </c>
      <c r="J6" s="90">
        <f>SUM(E6:I6)</f>
        <v>316.87</v>
      </c>
    </row>
    <row r="7" spans="2:10" ht="13.5" thickBot="1">
      <c r="B7" s="78"/>
      <c r="C7" s="6" t="s">
        <v>75</v>
      </c>
      <c r="D7" s="12">
        <v>43338</v>
      </c>
      <c r="E7" s="5">
        <f>28+6.3</f>
        <v>34.3</v>
      </c>
      <c r="F7" s="16">
        <v>55.55</v>
      </c>
      <c r="G7" s="18"/>
      <c r="H7" s="16"/>
      <c r="I7" s="16"/>
      <c r="J7" s="90">
        <f>SUM(E7:I7)</f>
        <v>89.85</v>
      </c>
    </row>
    <row r="8" spans="2:10" ht="12.75">
      <c r="B8" s="78"/>
      <c r="C8" s="10" t="s">
        <v>81</v>
      </c>
      <c r="D8" s="12" t="s">
        <v>101</v>
      </c>
      <c r="E8" s="5">
        <v>70.2</v>
      </c>
      <c r="F8" s="16">
        <v>78.65</v>
      </c>
      <c r="G8" s="18"/>
      <c r="H8" s="16"/>
      <c r="I8" s="16">
        <v>195</v>
      </c>
      <c r="J8" s="90">
        <f>SUM(E8:I8)</f>
        <v>343.85</v>
      </c>
    </row>
    <row r="9" spans="2:10" ht="13.5" thickBot="1">
      <c r="B9" s="80"/>
      <c r="C9" s="81" t="s">
        <v>0</v>
      </c>
      <c r="D9" s="91"/>
      <c r="E9" s="83">
        <f aca="true" t="shared" si="0" ref="E9:J9">SUM(E6:E8)</f>
        <v>104.5</v>
      </c>
      <c r="F9" s="83">
        <f t="shared" si="0"/>
        <v>134.2</v>
      </c>
      <c r="G9" s="83">
        <f t="shared" si="0"/>
        <v>0</v>
      </c>
      <c r="H9" s="83">
        <f t="shared" si="0"/>
        <v>0</v>
      </c>
      <c r="I9" s="83">
        <f t="shared" si="0"/>
        <v>511.87</v>
      </c>
      <c r="J9" s="84">
        <f t="shared" si="0"/>
        <v>750.57</v>
      </c>
    </row>
    <row r="10" spans="2:9" ht="12.75">
      <c r="B10" s="19"/>
      <c r="C10" s="19"/>
      <c r="D10" s="1"/>
      <c r="E10" s="20"/>
      <c r="F10" s="15"/>
      <c r="G10" s="20"/>
      <c r="H10" s="20"/>
      <c r="I10" s="20"/>
    </row>
    <row r="11" s="128" customFormat="1" ht="12.75"/>
  </sheetData>
  <sheetProtection/>
  <mergeCells count="4">
    <mergeCell ref="A11:IV11"/>
    <mergeCell ref="C2:J2"/>
    <mergeCell ref="B3:J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13"/>
  <sheetViews>
    <sheetView zoomScalePageLayoutView="0" workbookViewId="0" topLeftCell="A1">
      <selection activeCell="B9" sqref="B9:E9"/>
    </sheetView>
  </sheetViews>
  <sheetFormatPr defaultColWidth="9.140625" defaultRowHeight="12.75"/>
  <cols>
    <col min="2" max="2" width="11.7109375" style="0" customWidth="1"/>
    <col min="3" max="3" width="12.7109375" style="0" customWidth="1"/>
    <col min="4" max="4" width="13.8515625" style="0" customWidth="1"/>
    <col min="5" max="5" width="14.00390625" style="0" customWidth="1"/>
    <col min="6" max="6" width="12.140625" style="0" customWidth="1"/>
    <col min="7" max="7" width="13.7109375" style="0" customWidth="1"/>
    <col min="8" max="8" width="8.57421875" style="0" customWidth="1"/>
    <col min="9" max="9" width="13.421875" style="0" customWidth="1"/>
  </cols>
  <sheetData>
    <row r="1" spans="3:8" ht="12.75">
      <c r="C1" s="2"/>
      <c r="D1" s="2"/>
      <c r="E1" s="1"/>
      <c r="F1" s="1"/>
      <c r="G1" s="1"/>
      <c r="H1" s="1"/>
    </row>
    <row r="2" spans="3:9" ht="12.75">
      <c r="C2" s="131" t="s">
        <v>73</v>
      </c>
      <c r="D2" s="133"/>
      <c r="E2" s="133"/>
      <c r="F2" s="133"/>
      <c r="G2" s="133"/>
      <c r="H2" s="133"/>
      <c r="I2" s="133"/>
    </row>
    <row r="3" spans="2:10" ht="12.75" customHeight="1">
      <c r="B3" s="129" t="s">
        <v>68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2.75">
      <c r="B6" s="70" t="s">
        <v>17</v>
      </c>
      <c r="C6" s="71" t="s">
        <v>39</v>
      </c>
      <c r="D6" s="93">
        <v>43378</v>
      </c>
      <c r="E6" s="73">
        <v>95.7</v>
      </c>
      <c r="F6" s="74">
        <v>21.5</v>
      </c>
      <c r="G6" s="74"/>
      <c r="H6" s="74"/>
      <c r="I6" s="99"/>
      <c r="J6" s="90">
        <f>SUM(E6:I6)</f>
        <v>117.2</v>
      </c>
    </row>
    <row r="7" spans="2:10" ht="13.5" thickBot="1">
      <c r="B7" s="80"/>
      <c r="C7" s="81" t="s">
        <v>0</v>
      </c>
      <c r="D7" s="91"/>
      <c r="E7" s="83">
        <f aca="true" t="shared" si="0" ref="E7:J7">SUM(E6:E6)</f>
        <v>95.7</v>
      </c>
      <c r="F7" s="83">
        <f t="shared" si="0"/>
        <v>21.5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 t="shared" si="0"/>
        <v>117.2</v>
      </c>
    </row>
    <row r="8" spans="2:9" ht="12.75" customHeight="1">
      <c r="B8" s="135"/>
      <c r="C8" s="135"/>
      <c r="D8" s="135"/>
      <c r="E8" s="135"/>
      <c r="F8" s="135"/>
      <c r="G8" s="135"/>
      <c r="H8" s="135"/>
      <c r="I8" s="20"/>
    </row>
    <row r="9" spans="2:5" s="21" customFormat="1" ht="12" customHeight="1">
      <c r="B9" s="128"/>
      <c r="C9" s="128"/>
      <c r="D9" s="128"/>
      <c r="E9" s="133"/>
    </row>
    <row r="10" spans="2:10" ht="12.75">
      <c r="B10" s="134"/>
      <c r="C10" s="130"/>
      <c r="D10" s="130"/>
      <c r="E10" s="130"/>
      <c r="F10" s="130"/>
      <c r="G10" s="130"/>
      <c r="H10" s="130"/>
      <c r="I10" s="130"/>
      <c r="J10" s="130"/>
    </row>
    <row r="11" ht="12.75">
      <c r="G11" s="25"/>
    </row>
    <row r="12" spans="6:8" ht="12.75">
      <c r="F12" s="25"/>
      <c r="G12" s="20"/>
      <c r="H12" s="25"/>
    </row>
    <row r="13" ht="12.75">
      <c r="G13" s="25"/>
    </row>
  </sheetData>
  <sheetProtection/>
  <mergeCells count="7">
    <mergeCell ref="B10:J10"/>
    <mergeCell ref="C2:I2"/>
    <mergeCell ref="C4:I4"/>
    <mergeCell ref="B3:J3"/>
    <mergeCell ref="B8:E8"/>
    <mergeCell ref="F8:H8"/>
    <mergeCell ref="B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10.7109375" style="0" customWidth="1"/>
    <col min="3" max="3" width="12.28125" style="0" customWidth="1"/>
    <col min="4" max="4" width="11.00390625" style="0" customWidth="1"/>
    <col min="5" max="5" width="15.00390625" style="0" customWidth="1"/>
    <col min="6" max="6" width="10.00390625" style="0" customWidth="1"/>
    <col min="7" max="7" width="13.421875" style="0" customWidth="1"/>
    <col min="9" max="9" width="14.00390625" style="0" customWidth="1"/>
  </cols>
  <sheetData>
    <row r="1" spans="3:8" ht="12.75">
      <c r="C1" s="2"/>
      <c r="D1" s="2"/>
      <c r="E1" s="1"/>
      <c r="F1" s="1"/>
      <c r="G1" s="1"/>
      <c r="H1" s="1"/>
    </row>
    <row r="2" spans="3:10" ht="12.75" customHeight="1">
      <c r="C2" s="131" t="s">
        <v>73</v>
      </c>
      <c r="D2" s="131"/>
      <c r="E2" s="131"/>
      <c r="F2" s="131"/>
      <c r="G2" s="131"/>
      <c r="H2" s="131"/>
      <c r="I2" s="131"/>
      <c r="J2" s="131"/>
    </row>
    <row r="3" spans="2:10" ht="12.75" customHeight="1">
      <c r="B3" s="129" t="s">
        <v>68</v>
      </c>
      <c r="C3" s="130"/>
      <c r="D3" s="130"/>
      <c r="E3" s="130"/>
      <c r="F3" s="130"/>
      <c r="G3" s="130"/>
      <c r="H3" s="130"/>
      <c r="I3" s="130"/>
      <c r="J3" s="130"/>
    </row>
    <row r="4" spans="3:9" ht="13.5" thickBot="1">
      <c r="C4" s="132" t="s">
        <v>1</v>
      </c>
      <c r="D4" s="132"/>
      <c r="E4" s="132"/>
      <c r="F4" s="132"/>
      <c r="G4" s="130"/>
      <c r="H4" s="130"/>
      <c r="I4" s="130"/>
    </row>
    <row r="5" spans="2:10" ht="94.5" customHeight="1" thickBot="1">
      <c r="B5" s="63" t="s">
        <v>8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38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18</v>
      </c>
      <c r="C6" s="92" t="s">
        <v>44</v>
      </c>
      <c r="D6" s="93">
        <v>43153</v>
      </c>
      <c r="E6" s="73">
        <v>28.65</v>
      </c>
      <c r="F6" s="74"/>
      <c r="G6" s="74"/>
      <c r="H6" s="74"/>
      <c r="I6" s="97"/>
      <c r="J6" s="90">
        <f>SUM(E6:I6)</f>
        <v>28.65</v>
      </c>
    </row>
    <row r="7" spans="2:10" ht="13.5" thickBot="1">
      <c r="B7" s="78"/>
      <c r="C7" s="6" t="s">
        <v>64</v>
      </c>
      <c r="D7" s="12" t="s">
        <v>124</v>
      </c>
      <c r="E7" s="7">
        <f>29.79+29.79</f>
        <v>59.58</v>
      </c>
      <c r="F7" s="16">
        <f>6.5+260+1.75+5.5</f>
        <v>273.75</v>
      </c>
      <c r="G7" s="18"/>
      <c r="H7" s="16"/>
      <c r="I7" s="16"/>
      <c r="J7" s="90">
        <f>SUM(E7:I7)</f>
        <v>333.33</v>
      </c>
    </row>
    <row r="8" spans="2:10" ht="12.75">
      <c r="B8" s="78"/>
      <c r="C8" s="6" t="s">
        <v>39</v>
      </c>
      <c r="D8" s="11">
        <v>43817</v>
      </c>
      <c r="E8" s="5"/>
      <c r="F8" s="16"/>
      <c r="G8" s="18"/>
      <c r="H8" s="16"/>
      <c r="I8" s="16">
        <v>118.3</v>
      </c>
      <c r="J8" s="90">
        <f>SUM(E8:I8)</f>
        <v>118.3</v>
      </c>
    </row>
    <row r="9" spans="2:10" ht="13.5" thickBot="1">
      <c r="B9" s="80"/>
      <c r="C9" s="81" t="s">
        <v>0</v>
      </c>
      <c r="D9" s="91"/>
      <c r="E9" s="83">
        <f aca="true" t="shared" si="0" ref="E9:J9">SUM(E6:E8)</f>
        <v>88.22999999999999</v>
      </c>
      <c r="F9" s="83">
        <f t="shared" si="0"/>
        <v>273.75</v>
      </c>
      <c r="G9" s="83">
        <f t="shared" si="0"/>
        <v>0</v>
      </c>
      <c r="H9" s="83">
        <f t="shared" si="0"/>
        <v>0</v>
      </c>
      <c r="I9" s="83">
        <f t="shared" si="0"/>
        <v>118.3</v>
      </c>
      <c r="J9" s="84">
        <f t="shared" si="0"/>
        <v>480.28</v>
      </c>
    </row>
    <row r="10" spans="2:9" ht="12.75">
      <c r="B10" s="19"/>
      <c r="C10" s="19"/>
      <c r="D10" s="1"/>
      <c r="E10" s="20"/>
      <c r="F10" s="15"/>
      <c r="G10" s="20"/>
      <c r="H10" s="20"/>
      <c r="I10" s="20"/>
    </row>
  </sheetData>
  <sheetProtection/>
  <mergeCells count="3">
    <mergeCell ref="C4:I4"/>
    <mergeCell ref="B3:J3"/>
    <mergeCell ref="C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9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1.57421875" style="0" customWidth="1"/>
    <col min="3" max="3" width="14.421875" style="0" customWidth="1"/>
    <col min="4" max="4" width="12.8515625" style="0" customWidth="1"/>
    <col min="5" max="5" width="10.8515625" style="0" customWidth="1"/>
    <col min="7" max="7" width="13.28125" style="0" customWidth="1"/>
    <col min="9" max="9" width="18.00390625" style="0" customWidth="1"/>
  </cols>
  <sheetData>
    <row r="2" spans="2:10" ht="12.75" customHeight="1">
      <c r="B2" s="131" t="s">
        <v>73</v>
      </c>
      <c r="C2" s="131"/>
      <c r="D2" s="131"/>
      <c r="E2" s="131"/>
      <c r="F2" s="131"/>
      <c r="G2" s="131"/>
      <c r="H2" s="131"/>
      <c r="I2" s="131"/>
      <c r="J2" s="131"/>
    </row>
    <row r="3" spans="2:10" ht="12.75">
      <c r="B3" s="129" t="s">
        <v>66</v>
      </c>
      <c r="C3" s="129"/>
      <c r="D3" s="129"/>
      <c r="E3" s="129"/>
      <c r="F3" s="129"/>
      <c r="G3" s="129"/>
      <c r="H3" s="129"/>
      <c r="I3" s="129"/>
      <c r="J3" s="129"/>
    </row>
    <row r="4" spans="3:9" ht="13.5" thickBot="1">
      <c r="C4" s="132" t="s">
        <v>125</v>
      </c>
      <c r="D4" s="132"/>
      <c r="E4" s="132"/>
      <c r="F4" s="132"/>
      <c r="G4" s="132"/>
      <c r="H4" s="132"/>
      <c r="I4" s="132"/>
    </row>
    <row r="5" spans="2:10" ht="96.75" thickBot="1">
      <c r="B5" s="63" t="s">
        <v>9</v>
      </c>
      <c r="C5" s="64" t="s">
        <v>2</v>
      </c>
      <c r="D5" s="65" t="s">
        <v>3</v>
      </c>
      <c r="E5" s="66" t="s">
        <v>4</v>
      </c>
      <c r="F5" s="67" t="s">
        <v>5</v>
      </c>
      <c r="G5" s="68" t="s">
        <v>37</v>
      </c>
      <c r="H5" s="68" t="s">
        <v>6</v>
      </c>
      <c r="I5" s="68" t="s">
        <v>7</v>
      </c>
      <c r="J5" s="69" t="s">
        <v>114</v>
      </c>
    </row>
    <row r="6" spans="2:10" ht="13.5" thickBot="1">
      <c r="B6" s="70" t="s">
        <v>100</v>
      </c>
      <c r="C6" s="71" t="s">
        <v>39</v>
      </c>
      <c r="D6" s="93">
        <v>43388</v>
      </c>
      <c r="E6" s="73">
        <v>55</v>
      </c>
      <c r="F6" s="74">
        <v>11.3</v>
      </c>
      <c r="G6" s="74"/>
      <c r="H6" s="74"/>
      <c r="I6" s="109">
        <v>216.87</v>
      </c>
      <c r="J6" s="90">
        <f>SUM(E6:I6)</f>
        <v>283.17</v>
      </c>
    </row>
    <row r="7" spans="2:10" ht="13.5" thickBot="1">
      <c r="B7" s="78"/>
      <c r="C7" s="10" t="s">
        <v>77</v>
      </c>
      <c r="D7" s="12" t="s">
        <v>136</v>
      </c>
      <c r="E7" s="7">
        <f>SUM(134.62+37)</f>
        <v>171.62</v>
      </c>
      <c r="F7" s="16">
        <v>188.45</v>
      </c>
      <c r="G7" s="18"/>
      <c r="H7" s="16"/>
      <c r="I7" s="16"/>
      <c r="J7" s="90">
        <f>SUM(E7:I7)</f>
        <v>360.07</v>
      </c>
    </row>
    <row r="8" spans="2:10" ht="12.75">
      <c r="B8" s="78"/>
      <c r="C8" s="10" t="s">
        <v>77</v>
      </c>
      <c r="D8" s="12" t="s">
        <v>139</v>
      </c>
      <c r="E8" s="7"/>
      <c r="F8" s="16">
        <v>87.3</v>
      </c>
      <c r="G8" s="18"/>
      <c r="H8" s="16"/>
      <c r="I8" s="16"/>
      <c r="J8" s="90">
        <f>SUM(E8:I8)</f>
        <v>87.3</v>
      </c>
    </row>
    <row r="9" spans="2:10" ht="13.5" thickBot="1">
      <c r="B9" s="80"/>
      <c r="C9" s="81" t="s">
        <v>0</v>
      </c>
      <c r="D9" s="91"/>
      <c r="E9" s="83">
        <f>SUM(E6:E7)</f>
        <v>226.62</v>
      </c>
      <c r="F9" s="83">
        <f>SUM(F6:F8)</f>
        <v>287.05</v>
      </c>
      <c r="G9" s="83">
        <f>SUM(G6:G7)</f>
        <v>0</v>
      </c>
      <c r="H9" s="83">
        <f>SUM(H6:H7)</f>
        <v>0</v>
      </c>
      <c r="I9" s="83">
        <f>SUM(I6:I7)</f>
        <v>216.87</v>
      </c>
      <c r="J9" s="84">
        <f>SUM(J6:J8)</f>
        <v>730.54</v>
      </c>
    </row>
  </sheetData>
  <sheetProtection/>
  <mergeCells count="3">
    <mergeCell ref="B3:J3"/>
    <mergeCell ref="C4:I4"/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Soriano Giuseppina</dc:creator>
  <cp:keywords/>
  <dc:description/>
  <cp:lastModifiedBy>Brunelli Maurizio</cp:lastModifiedBy>
  <cp:lastPrinted>2019-06-13T13:55:36Z</cp:lastPrinted>
  <dcterms:created xsi:type="dcterms:W3CDTF">2001-09-11T11:58:56Z</dcterms:created>
  <dcterms:modified xsi:type="dcterms:W3CDTF">2019-07-11T14:56:55Z</dcterms:modified>
  <cp:category/>
  <cp:version/>
  <cp:contentType/>
  <cp:contentStatus/>
</cp:coreProperties>
</file>